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codeName="EstaPastaDe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tpfecombr.sharepoint.com/sites/FERROESTE/Documentos Compartilhados/General/Memória/3. FASE 03/6. Operacional/5. Planilhas do Estudo Operacional/Rev12/"/>
    </mc:Choice>
  </mc:AlternateContent>
  <xr:revisionPtr revIDLastSave="6115" documentId="8_{1335428F-4781-4666-A21F-29A33799C59B}" xr6:coauthVersionLast="47" xr6:coauthVersionMax="47" xr10:uidLastSave="{606CDE1B-480D-453E-93A4-7EE16E0A8DA2}"/>
  <bookViews>
    <workbookView xWindow="28680" yWindow="-120" windowWidth="29040" windowHeight="15840" tabRatio="712" activeTab="7" xr2:uid="{00000000-000D-0000-FFFF-FFFF00000000}"/>
  </bookViews>
  <sheets>
    <sheet name="Capa" sheetId="4" r:id="rId1"/>
    <sheet name="Dados de Demanda" sheetId="9" r:id="rId2"/>
    <sheet name="Capex" sheetId="23" r:id="rId3"/>
    <sheet name="Material Rodante" sheetId="35" r:id="rId4"/>
    <sheet name="Combustível Resumo" sheetId="39" r:id="rId5"/>
    <sheet name="Lubrificantes Resumo" sheetId="40" r:id="rId6"/>
    <sheet name="Premissas de Custo" sheetId="41" r:id="rId7"/>
    <sheet name="Proj Custo" sheetId="4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adm1" hidden="1">{"'Índice'!$A$1:$K$49"}</definedName>
    <definedName name="_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dm1" hidden="1">{"'Índice'!$A$1:$K$49"}</definedName>
    <definedName name="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123Graph_ASIDECO" hidden="1">#REF!</definedName>
    <definedName name="__123Graph_BSIDECO" hidden="1">#REF!</definedName>
    <definedName name="__123Graph_CSIDECO" hidden="1">#REF!</definedName>
    <definedName name="__123Graph_XSIDECO" hidden="1">#REF!</definedName>
    <definedName name="__adm1" hidden="1">{"'Índice'!$A$1:$K$49"}</definedName>
    <definedName name="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adm1" hidden="1">{"'Índice'!$A$1:$K$49"}</definedName>
    <definedName name="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Fill" hidden="1">#REF!</definedName>
    <definedName name="_xlnm._FilterDatabase" localSheetId="4" hidden="1">'Combustível Resumo'!#REF!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Out" hidden="1">#REF!</definedName>
    <definedName name="a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amortiz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nscount" hidden="1">7</definedName>
    <definedName name="_xlnm.Print_Area" localSheetId="2">Capex!$A$7:$D$54</definedName>
    <definedName name="_xlnm.Print_Area" localSheetId="4">'Combustível Resumo'!$A$1:$BO$11</definedName>
    <definedName name="_xlnm.Print_Area" localSheetId="1">'Dados de Demanda'!$A$1:$BQ$35</definedName>
    <definedName name="_xlnm.Print_Area" localSheetId="5">'Lubrificantes Resumo'!$A$1:$BO$11</definedName>
    <definedName name="_xlnm.Print_Area" localSheetId="3">'Material Rodante'!$A$1:$BQ$36</definedName>
    <definedName name="_xlnm.Print_Area" localSheetId="6">'Premissas de Custo'!$A$1:$BT$179</definedName>
    <definedName name="_xlnm.Print_Area" localSheetId="7">'Proj Custo'!$A$1:$BP$184</definedName>
    <definedName name="as" localSheetId="4">#REF!</definedName>
    <definedName name="as" localSheetId="5">#REF!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s">#REF!</definedName>
    <definedName name="Assumptios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W" localSheetId="4">#REF!</definedName>
    <definedName name="AW" localSheetId="5">#REF!</definedName>
    <definedName name="AW">#REF!</definedName>
    <definedName name="balance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_xlnm.Database" localSheetId="5">#REF!</definedName>
    <definedName name="_xlnm.Database">#REF!</definedName>
    <definedName name="beta">[1]grav!$I$3</definedName>
    <definedName name="BG_Del" hidden="1">15</definedName>
    <definedName name="BG_Ins" hidden="1">4</definedName>
    <definedName name="BG_Mod" hidden="1">6</definedName>
    <definedName name="BLANK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PH1" hidden="1">[2]market!$E$7</definedName>
    <definedName name="BLPH10" hidden="1">[2]market!$O$12</definedName>
    <definedName name="BLPH11" hidden="1">[2]market!$Y$12</definedName>
    <definedName name="BLPH12" hidden="1">[2]market!$T$12</definedName>
    <definedName name="BLPH13" hidden="1">[2]market!$AD$12</definedName>
    <definedName name="BLPH14" hidden="1">[2]market!$AI$12</definedName>
    <definedName name="BLPH15" hidden="1">#REF!</definedName>
    <definedName name="BLPH2" hidden="1">[2]market!$I$7</definedName>
    <definedName name="BLPH3" hidden="1">[2]market!$M$7</definedName>
    <definedName name="BLPH4" hidden="1">[2]market!$Q$7</definedName>
    <definedName name="BLPH5" hidden="1">[2]market!$Z$7</definedName>
    <definedName name="BLPH6" hidden="1">[2]market!$T$7</definedName>
    <definedName name="BLPH7" hidden="1">[2]market!$AC$7</definedName>
    <definedName name="BLPH8" hidden="1">[2]market!$E$12</definedName>
    <definedName name="BLPH9" hidden="1">[2]market!$J$12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CaixaMacro">#REF!</definedName>
    <definedName name="CaixaMédio">#REF!</definedName>
    <definedName name="Change" hidden="1">[0]!Change</definedName>
    <definedName name="Change2" hidden="1">[0]!Change2</definedName>
    <definedName name="Change3" hidden="1">[0]!Change3</definedName>
    <definedName name="Change4" hidden="1">[0]!Change4</definedName>
    <definedName name="ChangeRange" hidden="1">[0]!ChangeRange</definedName>
    <definedName name="ChangeRange2" hidden="1">[0]!ChangeRange2</definedName>
    <definedName name="ColSaldo" localSheetId="5">#REF!</definedName>
    <definedName name="ColSaldo">#REF!</definedName>
    <definedName name="cost">[3]Variáveis!$B$25</definedName>
    <definedName name="curvaabc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d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DaysYr">[4]sNTB!$J$11</definedName>
    <definedName name="depreci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SCR">"bds"</definedName>
    <definedName name="deud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fdfdfd" hidden="1">#N/A</definedName>
    <definedName name="d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eta">[1]grav!$I$2</definedName>
    <definedName name="ev.Calculation" hidden="1">-4135</definedName>
    <definedName name="ev.Initialized" hidden="1">FALSE</definedName>
    <definedName name="Excel_BuiltIn_Print_Area_2_1">"$#REF!.$A$1:$Q$154"</definedName>
    <definedName name="f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ator3">[3]Variáveis!$B$21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P_0_1_aUrv" hidden="1">#REF!</definedName>
    <definedName name="FDP_10_1_aDrv" hidden="1">#REF!</definedName>
    <definedName name="FDP_107_1_aUrv" hidden="1">#REF!</definedName>
    <definedName name="FDP_11_1_aD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2_1_aD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Drv" hidden="1">#REF!</definedName>
    <definedName name="FDP_131_1_aDrv" hidden="1">#REF!</definedName>
    <definedName name="FDP_134_1_aDrv" hidden="1">#REF!</definedName>
    <definedName name="FDP_135_1_aDrv" hidden="1">#REF!</definedName>
    <definedName name="FDP_137_1_aDdv" hidden="1">#REF!</definedName>
    <definedName name="FDP_139_1_aUrv" hidden="1">#REF!</definedName>
    <definedName name="FDP_14_1_aDrv" hidden="1">#REF!</definedName>
    <definedName name="FDP_140_1_aUrv" hidden="1">#REF!</definedName>
    <definedName name="FDP_141_1_aUrv" hidden="1">#REF!</definedName>
    <definedName name="FDP_143_1_aUrv" hidden="1">#REF!</definedName>
    <definedName name="FDP_144_1_aUrv" hidden="1">#REF!</definedName>
    <definedName name="FDP_15_1_aDrv" hidden="1">#REF!</definedName>
    <definedName name="FDP_16_1_aDrv" hidden="1">#REF!</definedName>
    <definedName name="FDP_17_1_aDrv" hidden="1">#REF!</definedName>
    <definedName name="FDP_18_1_aDrv" hidden="1">#REF!</definedName>
    <definedName name="FDP_19_1_aDrv" hidden="1">#REF!</definedName>
    <definedName name="FDP_20_1_aUrv" hidden="1">#REF!</definedName>
    <definedName name="FDP_21_1_aUrv" hidden="1">#REF!</definedName>
    <definedName name="FDP_22_1_aUrv" hidden="1">#REF!</definedName>
    <definedName name="FDP_23_1_aU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80_1_aSrv" hidden="1">[5]Forecasts_VDF!#REF!</definedName>
    <definedName name="FDP_281_1_aSrv" hidden="1">[5]Forecasts_VDF!#REF!</definedName>
    <definedName name="FDP_282_1_aSrv" hidden="1">[5]Forecasts_VDF!#REF!</definedName>
    <definedName name="FDP_283_1_aSrv" hidden="1">[5]Forecasts_VDF!#REF!</definedName>
    <definedName name="FDP_29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U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1_1_aUrv" hidden="1">#REF!</definedName>
    <definedName name="FDP_42_1_aU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Urv" hidden="1">#REF!</definedName>
    <definedName name="FDP_49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3_1_rUrv" hidden="1">#REF!</definedName>
    <definedName name="FDP_54_1_aUrv" hidden="1">#REF!</definedName>
    <definedName name="FDP_55_1_aUrv" hidden="1">#REF!</definedName>
    <definedName name="FDP_8_1_aDrv" hidden="1">#REF!</definedName>
    <definedName name="FDP_9_1_aDrv" hidden="1">#REF!</definedName>
    <definedName name="ffw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nc.Resum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resfg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PathFileMac" hidden="1">"Macintosh HD:HomePageStuff:New_Home_Page:datafile:histret.html"</definedName>
    <definedName name="HTML_Title" hidden="1">"Gerência de Administração e Controle de Gestão"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flac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tra">[1]grav!$Q$2</definedName>
    <definedName name="inv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k">[6]PreAtemporais!$I$12</definedName>
    <definedName name="limcount" hidden="1">1</definedName>
    <definedName name="LINKTIP_RAL">#REF!</definedName>
    <definedName name="ll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M">[6]PreAtemporais!$I$13</definedName>
    <definedName name="mmmmm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mo">[6]PreAtemporais!$I$10</definedName>
    <definedName name="MSA.000.C.0.00.0000.00.00.31101010011">5049647.07</definedName>
    <definedName name="MSA.000.C.0.00.0000.00.00.31101010012">7331258.04</definedName>
    <definedName name="MSA.000.C.0.00.0000.00.00.31101010013">6305651.8</definedName>
    <definedName name="MSA.000.C.0.00.0000.00.00.31101010014">4690428.9</definedName>
    <definedName name="MSA.000.C.0.00.0000.00.00.31101010015">5517372.41</definedName>
    <definedName name="MSA.000.C.0.11.0000.00.00.31101010011">5032618.75</definedName>
    <definedName name="MSA.000.C.0.11.0000.00.00.31101010012">7304153.48</definedName>
    <definedName name="MSA.000.C.0.11.0000.00.00.31101010013">6274176.56</definedName>
    <definedName name="MSA.000.C.0.11.0000.00.00.31101010014">4656221.63</definedName>
    <definedName name="MSA.000.C.0.11.0000.00.00.31101010015">5515305.86</definedName>
    <definedName name="MSA.000.C.0.12.0000.00.00.31101010011">5145084.9</definedName>
    <definedName name="MSA.000.C.0.12.0000.00.00.31101010012">7863915.73</definedName>
    <definedName name="MSA.000.C.0.12.0000.00.00.31101010013">6679776.63</definedName>
    <definedName name="MSA.000.C.0.12.0000.00.00.31101010014">4928224.91</definedName>
    <definedName name="MSA.000.C.0.12.0000.00.00.31101010015">5653801.55</definedName>
    <definedName name="nm" localSheetId="4">#REF!</definedName>
    <definedName name="nm" localSheetId="5">#REF!</definedName>
    <definedName name="nm">#REF!</definedName>
    <definedName name="O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rig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" hidden="1">{#N/A,#N/A,FALSE,"cpt"}</definedName>
    <definedName name="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q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q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s" localSheetId="4">#REF!</definedName>
    <definedName name="qs" localSheetId="5">#REF!</definedName>
    <definedName name="qs">#REF!</definedName>
    <definedName name="RangeChange" hidden="1">[0]!RangeChange</definedName>
    <definedName name="SA">#REF!</definedName>
    <definedName name="sencount" hidden="1">1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olver_adj" hidden="1">[7]Premissas!$Z$166,[7]Premissas!$Z$161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106.196</definedName>
    <definedName name="TaxasReal" localSheetId="5">#REF!</definedName>
    <definedName name="TaxasReal">#REF!</definedName>
    <definedName name="temp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TextRefCopyRangeCount" hidden="1">15</definedName>
    <definedName name="tinfl">[8]Atemporais!$G$41</definedName>
    <definedName name="tir_eq">'[9]FC (2)'!$F$22</definedName>
    <definedName name="_xlnm.Print_Titles" localSheetId="1">'Dados de Demanda'!$A:$C,'Dados de Demanda'!$1:$3</definedName>
    <definedName name="_xlnm.Print_Titles" localSheetId="6">'Premissas de Custo'!$A:$F,'Premissas de Custo'!$1:$10</definedName>
    <definedName name="_xlnm.Print_Titles" localSheetId="7">'Proj Custo'!$A:$C,'Proj Custo'!$1:$8</definedName>
    <definedName name="Treinamento_2" localSheetId="4">#REF!</definedName>
    <definedName name="Treinamento_2" localSheetId="5">#REF!</definedName>
    <definedName name="Treinamento_2">#REF!</definedName>
    <definedName name="wrn.Acquisition_matrix." hidden="1">{"Acq_matrix",#N/A,FALSE,"Acquisition Matrix"}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{#N/A,#N/A,FALSE,"cpt"}</definedName>
    <definedName name="wrn.AQUIROR._.DCF." hidden="1">{"AQUIRORDCF",#N/A,FALSE,"Merger consequences";"Acquirorassns",#N/A,FALSE,"Merger consequences"}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OMPCO." hidden="1">{"Page1",#N/A,FALSE,"CompCo";"Page2",#N/A,FALSE,"CompCo"}</definedName>
    <definedName name="wrn.DCF_Terminal_Value_qchm." hidden="1">{"qchm_dcf",#N/A,FALSE,"QCHMDCF2";"qchm_terminal",#N/A,FALSE,"QCHMDCF2"}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stimation._.TP." hidden="1">{#N/A,#N/A,TRUE,"Recap";#N/A,#N/A,TRUE,"Comp taux";#N/A,#N/A,TRUE,"Deplaf";#N/A,#N/A,TRUE,"Siége";#N/A,#N/A,TRUE,"Saint Ouen";#N/A,#N/A,TRUE,"Ivry";#N/A,#N/A,TRUE,"Issy";#N/A,#N/A,TRUE,"VA"}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impresión.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Model.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rint." hidden="1">{"vi1",#N/A,FALSE,"Financial Statements";"vi2",#N/A,FALSE,"Financial Statements";#N/A,#N/A,FALSE,"DCF"}</definedName>
    <definedName name="wrn.Print._.Report.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All." hidden="1">{"PA1",#N/A,FALSE,"BORDMW";"pa2",#N/A,FALSE,"BORDMW";"PA3",#N/A,FALSE,"BORDMW";"PA4",#N/A,FALSE,"BORDMW"}</definedName>
    <definedName name="wrn.sales." hidden="1">{"sales",#N/A,FALSE,"Sales";"sales existing",#N/A,FALSE,"Sales";"sales rd1",#N/A,FALSE,"Sales";"sales rd2",#N/A,FALSE,"Sales"}</definedName>
    <definedName name="wrn.SHORT." hidden="1">{"CREDIT STATISTICS",#N/A,FALSE,"STATS";"CF_AND_IS",#N/A,FALSE,"PLAN";"BALSHEET",#N/A,FALSE,"BALANCE SHEET"}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TARGET._.DCF." hidden="1">{"targetdcf",#N/A,FALSE,"Merger consequences";"TARGETASSU",#N/A,FALSE,"Merger consequences";"TERMINAL VALUE",#N/A,FALSE,"Merger consequences"}</definedName>
    <definedName name="wrn.todo." hidden="1">{"Caja",#N/A,TRUE,"P&amp;G BG";"PyG",#N/A,TRUE,"P&amp;G BG";"Balance",#N/A,TRUE,"P&amp;G BG"}</definedName>
    <definedName name="wrn.VENTAS.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Wacc." hidden="1">{"Area1",#N/A,FALSE,"OREWACC";"Area2",#N/A,FALSE,"OREWACC"}</definedName>
    <definedName name="wvu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Socios._.95.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X" localSheetId="4">#REF!</definedName>
    <definedName name="X" localSheetId="5">#REF!</definedName>
    <definedName name="X">#REF!</definedName>
    <definedName name="xas" localSheetId="4">#REF!</definedName>
    <definedName name="xas" localSheetId="5">#REF!</definedName>
    <definedName name="xas">#REF!</definedName>
    <definedName name="xd" localSheetId="4">#REF!</definedName>
    <definedName name="xd" localSheetId="5">#REF!</definedName>
    <definedName name="xd">#REF!</definedName>
    <definedName name="XRefColumnsCount" hidden="1">2</definedName>
    <definedName name="XRefCopyRangeCount" hidden="1">3</definedName>
    <definedName name="XRefPasteRangeCount" hidden="1">7</definedName>
    <definedName name="xs" localSheetId="4">#REF!</definedName>
    <definedName name="xs" localSheetId="5">#REF!</definedName>
    <definedName name="xs">#REF!</definedName>
    <definedName name="xxdxxx" localSheetId="4">#REF!</definedName>
    <definedName name="xxdxxx" localSheetId="5">#REF!</definedName>
    <definedName name="xxdxxx">#REF!</definedName>
    <definedName name="xxx" localSheetId="4">#REF!</definedName>
    <definedName name="xxx" localSheetId="5">#REF!</definedName>
    <definedName name="xxx">#REF!</definedName>
    <definedName name="xxxxxxxxxx" localSheetId="4">#REF!</definedName>
    <definedName name="xxxxxxxxxx" localSheetId="5">#REF!</definedName>
    <definedName name="xxxxxxxxxx">#REF!</definedName>
    <definedName name="z" localSheetId="4">#REF!</definedName>
    <definedName name="z" localSheetId="5">#REF!</definedName>
    <definedName name="z">#REF!</definedName>
    <definedName name="Z_60DF8B29_1C1F_4B50_BDA8_B8E0C7DD04C3_.wvu.Cols" hidden="1">[10]Jurídico!$D$1:$D$65536,[10]Jurídico!$F$1:$K$65536</definedName>
    <definedName name="Z_E3FFE9E0_6C4F_4FB4_A56E_FBE96871B5C8_.wvu.Cols" hidden="1">[10]Jurídico!$D$1:$D$65536,[10]Jurídico!$F$1:$K$65536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23" l="1"/>
  <c r="J12" i="42"/>
  <c r="I12" i="42"/>
  <c r="H12" i="42"/>
  <c r="G12" i="42"/>
  <c r="F12" i="42"/>
  <c r="E12" i="42"/>
  <c r="D12" i="42"/>
  <c r="D64" i="41"/>
  <c r="J33" i="23" l="1"/>
  <c r="I33" i="23"/>
  <c r="H33" i="23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AM12" i="40"/>
  <c r="AN12" i="40"/>
  <c r="AO12" i="40"/>
  <c r="AP12" i="40"/>
  <c r="AQ12" i="40"/>
  <c r="AR12" i="40"/>
  <c r="AS12" i="40"/>
  <c r="AT12" i="40"/>
  <c r="AU12" i="40"/>
  <c r="AV12" i="40"/>
  <c r="AW12" i="40"/>
  <c r="AX12" i="40"/>
  <c r="AY12" i="40"/>
  <c r="AZ12" i="40"/>
  <c r="BA12" i="40"/>
  <c r="BB12" i="40"/>
  <c r="BC12" i="40"/>
  <c r="BD12" i="40"/>
  <c r="BE12" i="40"/>
  <c r="BF12" i="40"/>
  <c r="BG12" i="40"/>
  <c r="BH12" i="40"/>
  <c r="BI12" i="40"/>
  <c r="BJ12" i="40"/>
  <c r="BK12" i="40"/>
  <c r="BL12" i="40"/>
  <c r="BM12" i="40"/>
  <c r="BN12" i="40"/>
  <c r="BO12" i="40"/>
  <c r="K12" i="40"/>
  <c r="J12" i="40"/>
  <c r="J10" i="40" s="1"/>
  <c r="L31" i="9" l="1"/>
  <c r="K71" i="42" l="1"/>
  <c r="K94" i="42"/>
  <c r="BS30" i="41"/>
  <c r="BS31" i="41"/>
  <c r="BS33" i="41" l="1"/>
  <c r="BR31" i="41" l="1"/>
  <c r="BQ31" i="41"/>
  <c r="BP31" i="41"/>
  <c r="BO31" i="41"/>
  <c r="BN31" i="41"/>
  <c r="BM31" i="41"/>
  <c r="BL31" i="41"/>
  <c r="BK31" i="41"/>
  <c r="BJ31" i="41"/>
  <c r="BI31" i="41"/>
  <c r="BH31" i="41"/>
  <c r="BG31" i="41"/>
  <c r="BF31" i="41"/>
  <c r="BE31" i="41"/>
  <c r="BD31" i="41"/>
  <c r="BC31" i="41"/>
  <c r="BB31" i="41"/>
  <c r="BA31" i="41"/>
  <c r="AZ31" i="41"/>
  <c r="AY31" i="41"/>
  <c r="AX31" i="41"/>
  <c r="AW31" i="41"/>
  <c r="AV31" i="41"/>
  <c r="AU31" i="41"/>
  <c r="AT31" i="41"/>
  <c r="AS31" i="41"/>
  <c r="AR31" i="41"/>
  <c r="AQ31" i="41"/>
  <c r="AP31" i="41"/>
  <c r="AO31" i="41"/>
  <c r="AN31" i="41"/>
  <c r="AM31" i="41"/>
  <c r="AL31" i="41"/>
  <c r="AK31" i="41"/>
  <c r="AJ31" i="41"/>
  <c r="AI31" i="41"/>
  <c r="AH31" i="41"/>
  <c r="AG31" i="41"/>
  <c r="AF31" i="41"/>
  <c r="AE31" i="41"/>
  <c r="AD31" i="41"/>
  <c r="AC31" i="41"/>
  <c r="AB31" i="41"/>
  <c r="AA31" i="41"/>
  <c r="Z31" i="41"/>
  <c r="Y31" i="41"/>
  <c r="X31" i="41"/>
  <c r="W31" i="41"/>
  <c r="V31" i="41"/>
  <c r="U31" i="41"/>
  <c r="T31" i="41"/>
  <c r="S31" i="41"/>
  <c r="R31" i="41"/>
  <c r="Q31" i="41"/>
  <c r="P31" i="41"/>
  <c r="O31" i="41"/>
  <c r="BR30" i="41"/>
  <c r="BQ30" i="41"/>
  <c r="BP30" i="41"/>
  <c r="BO30" i="41"/>
  <c r="BN30" i="41"/>
  <c r="BM30" i="41"/>
  <c r="BL30" i="41"/>
  <c r="BK30" i="41"/>
  <c r="BJ30" i="41"/>
  <c r="BI30" i="41"/>
  <c r="BH30" i="41"/>
  <c r="BG30" i="41"/>
  <c r="BF30" i="41"/>
  <c r="BE30" i="41"/>
  <c r="BD30" i="41"/>
  <c r="BC30" i="41"/>
  <c r="BB30" i="41"/>
  <c r="BA30" i="41"/>
  <c r="AZ30" i="41"/>
  <c r="AY30" i="41"/>
  <c r="AX30" i="41"/>
  <c r="AW30" i="41"/>
  <c r="AV30" i="41"/>
  <c r="AU30" i="41"/>
  <c r="AT30" i="41"/>
  <c r="AS30" i="41"/>
  <c r="AR30" i="41"/>
  <c r="AQ30" i="41"/>
  <c r="AP30" i="41"/>
  <c r="AO30" i="41"/>
  <c r="AN30" i="41"/>
  <c r="AM30" i="41"/>
  <c r="AL30" i="41"/>
  <c r="AK30" i="41"/>
  <c r="AJ30" i="41"/>
  <c r="AI30" i="41"/>
  <c r="AH30" i="41"/>
  <c r="AG30" i="41"/>
  <c r="AF30" i="41"/>
  <c r="AE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1" i="41"/>
  <c r="N30" i="41"/>
  <c r="BP27" i="41" l="1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AG10" i="40"/>
  <c r="AH10" i="40"/>
  <c r="AI10" i="40"/>
  <c r="AJ10" i="40"/>
  <c r="AK10" i="40"/>
  <c r="AL10" i="40"/>
  <c r="AM10" i="40"/>
  <c r="AN10" i="40"/>
  <c r="AO10" i="40"/>
  <c r="AP10" i="40"/>
  <c r="AQ10" i="40"/>
  <c r="AR10" i="40"/>
  <c r="AS10" i="40"/>
  <c r="AT10" i="40"/>
  <c r="AU10" i="40"/>
  <c r="AV10" i="40"/>
  <c r="AW10" i="40"/>
  <c r="AX10" i="40"/>
  <c r="AY10" i="40"/>
  <c r="AZ10" i="40"/>
  <c r="BA10" i="40"/>
  <c r="BB10" i="40"/>
  <c r="BC10" i="40"/>
  <c r="BD10" i="40"/>
  <c r="BE10" i="40"/>
  <c r="BF10" i="40"/>
  <c r="BG10" i="40"/>
  <c r="BH10" i="40"/>
  <c r="BI10" i="40"/>
  <c r="BJ10" i="40"/>
  <c r="BK10" i="40"/>
  <c r="BL10" i="40"/>
  <c r="BM10" i="40"/>
  <c r="BN10" i="40"/>
  <c r="BO10" i="40"/>
  <c r="L10" i="40"/>
  <c r="K10" i="40"/>
  <c r="P24" i="41" l="1"/>
  <c r="R24" i="41" s="1"/>
  <c r="S24" i="41" s="1"/>
  <c r="T24" i="41" s="1"/>
  <c r="U24" i="41" s="1"/>
  <c r="V24" i="41" s="1"/>
  <c r="W24" i="41" s="1"/>
  <c r="X24" i="41" s="1"/>
  <c r="Y24" i="41" s="1"/>
  <c r="Z24" i="41" s="1"/>
  <c r="AA24" i="41" s="1"/>
  <c r="AC24" i="41" s="1"/>
  <c r="AD24" i="41" s="1"/>
  <c r="AE24" i="41" s="1"/>
  <c r="AF24" i="41" s="1"/>
  <c r="AG24" i="41" s="1"/>
  <c r="AH24" i="41" s="1"/>
  <c r="AI24" i="41" s="1"/>
  <c r="AJ24" i="41" s="1"/>
  <c r="AK24" i="41" s="1"/>
  <c r="AL24" i="41" s="1"/>
  <c r="AM24" i="41" s="1"/>
  <c r="AN24" i="41" s="1"/>
  <c r="AO24" i="41" s="1"/>
  <c r="AP24" i="41" s="1"/>
  <c r="AQ24" i="41" s="1"/>
  <c r="AR24" i="41" s="1"/>
  <c r="AS24" i="41" s="1"/>
  <c r="AT24" i="41" s="1"/>
  <c r="AU24" i="41" s="1"/>
  <c r="AV24" i="41" s="1"/>
  <c r="AW24" i="41" s="1"/>
  <c r="AX24" i="41" s="1"/>
  <c r="AY24" i="41" s="1"/>
  <c r="AZ24" i="41" s="1"/>
  <c r="BA24" i="41" s="1"/>
  <c r="BB24" i="41" s="1"/>
  <c r="BC24" i="41" s="1"/>
  <c r="BD24" i="41" s="1"/>
  <c r="BE24" i="41" s="1"/>
  <c r="BF24" i="41" s="1"/>
  <c r="BG24" i="41" s="1"/>
  <c r="BH24" i="41" s="1"/>
  <c r="BI24" i="41" s="1"/>
  <c r="BJ24" i="41" s="1"/>
  <c r="BK24" i="41" s="1"/>
  <c r="BL24" i="41" s="1"/>
  <c r="BM24" i="41" s="1"/>
  <c r="BN24" i="41" s="1"/>
  <c r="BO24" i="41" s="1"/>
  <c r="BP24" i="41" s="1"/>
  <c r="BQ24" i="41" s="1"/>
  <c r="BR24" i="41" s="1"/>
  <c r="BS24" i="41" s="1"/>
  <c r="R23" i="41"/>
  <c r="S23" i="41" s="1"/>
  <c r="T23" i="41" s="1"/>
  <c r="U23" i="41" s="1"/>
  <c r="V23" i="41" s="1"/>
  <c r="W23" i="41" s="1"/>
  <c r="X23" i="41" s="1"/>
  <c r="Y23" i="41" s="1"/>
  <c r="Z23" i="41" s="1"/>
  <c r="AA23" i="41" s="1"/>
  <c r="AB23" i="41" s="1"/>
  <c r="AC23" i="41" s="1"/>
  <c r="AD23" i="41" s="1"/>
  <c r="AE23" i="41" s="1"/>
  <c r="AF23" i="41" s="1"/>
  <c r="AG23" i="41" s="1"/>
  <c r="AH23" i="41" s="1"/>
  <c r="AI23" i="41" s="1"/>
  <c r="AJ23" i="41" s="1"/>
  <c r="AK23" i="41" s="1"/>
  <c r="AL23" i="41" s="1"/>
  <c r="AM23" i="41" s="1"/>
  <c r="AN23" i="41" s="1"/>
  <c r="AO23" i="41" s="1"/>
  <c r="AP23" i="41" s="1"/>
  <c r="AQ23" i="41" s="1"/>
  <c r="AR23" i="41" s="1"/>
  <c r="AS23" i="41" s="1"/>
  <c r="AT23" i="41" s="1"/>
  <c r="AU23" i="41" s="1"/>
  <c r="AV23" i="41" s="1"/>
  <c r="AW23" i="41" s="1"/>
  <c r="AX23" i="41" s="1"/>
  <c r="AY23" i="41" s="1"/>
  <c r="AZ23" i="41" s="1"/>
  <c r="BA23" i="41" s="1"/>
  <c r="BB23" i="41" s="1"/>
  <c r="BC23" i="41" s="1"/>
  <c r="BD23" i="41" s="1"/>
  <c r="BE23" i="41" s="1"/>
  <c r="BF23" i="41" s="1"/>
  <c r="BG23" i="41" s="1"/>
  <c r="BH23" i="41" s="1"/>
  <c r="BI23" i="41" s="1"/>
  <c r="BJ23" i="41" s="1"/>
  <c r="BK23" i="41" s="1"/>
  <c r="BL23" i="41" s="1"/>
  <c r="BM23" i="41" s="1"/>
  <c r="BN23" i="41" s="1"/>
  <c r="BO23" i="41" s="1"/>
  <c r="BP23" i="41" s="1"/>
  <c r="BQ23" i="41" s="1"/>
  <c r="BR23" i="41" s="1"/>
  <c r="BS23" i="41" s="1"/>
  <c r="O22" i="41"/>
  <c r="P22" i="41" s="1"/>
  <c r="Q22" i="41" s="1"/>
  <c r="R22" i="41" s="1"/>
  <c r="S22" i="41" s="1"/>
  <c r="T22" i="41" s="1"/>
  <c r="U22" i="41" s="1"/>
  <c r="V22" i="41" s="1"/>
  <c r="W22" i="41" s="1"/>
  <c r="X22" i="41" s="1"/>
  <c r="Y22" i="41" s="1"/>
  <c r="Z22" i="41" s="1"/>
  <c r="AA22" i="41" s="1"/>
  <c r="AB22" i="41" s="1"/>
  <c r="AC22" i="41" s="1"/>
  <c r="AD22" i="41" s="1"/>
  <c r="AE22" i="41" s="1"/>
  <c r="AF22" i="41" s="1"/>
  <c r="AG22" i="41" s="1"/>
  <c r="AH22" i="41" s="1"/>
  <c r="AI22" i="41" s="1"/>
  <c r="AJ22" i="41" s="1"/>
  <c r="AK22" i="41" s="1"/>
  <c r="AL22" i="41" s="1"/>
  <c r="AM22" i="41" s="1"/>
  <c r="AN22" i="41" s="1"/>
  <c r="AO22" i="41" s="1"/>
  <c r="AP22" i="41" s="1"/>
  <c r="AQ22" i="41" s="1"/>
  <c r="AR22" i="41" s="1"/>
  <c r="AS22" i="41" s="1"/>
  <c r="AT22" i="41" s="1"/>
  <c r="AU22" i="41" s="1"/>
  <c r="AV22" i="41" s="1"/>
  <c r="AW22" i="41" s="1"/>
  <c r="AX22" i="41" s="1"/>
  <c r="AY22" i="41" s="1"/>
  <c r="AZ22" i="41" s="1"/>
  <c r="BA22" i="41" s="1"/>
  <c r="BB22" i="41" s="1"/>
  <c r="BC22" i="41" s="1"/>
  <c r="BD22" i="41" s="1"/>
  <c r="BE22" i="41" s="1"/>
  <c r="BF22" i="41" s="1"/>
  <c r="BG22" i="41" s="1"/>
  <c r="BH22" i="41" s="1"/>
  <c r="BI22" i="41" s="1"/>
  <c r="BJ22" i="41" s="1"/>
  <c r="BK22" i="41" s="1"/>
  <c r="BL22" i="41" s="1"/>
  <c r="BM22" i="41" s="1"/>
  <c r="BN22" i="41" s="1"/>
  <c r="BO22" i="41" s="1"/>
  <c r="BP22" i="41" s="1"/>
  <c r="BQ22" i="41" s="1"/>
  <c r="BR22" i="41" s="1"/>
  <c r="BS22" i="41" s="1"/>
  <c r="P21" i="41"/>
  <c r="R21" i="41" s="1"/>
  <c r="S21" i="41" s="1"/>
  <c r="T21" i="41" s="1"/>
  <c r="U21" i="41" s="1"/>
  <c r="V21" i="41" s="1"/>
  <c r="W21" i="41" s="1"/>
  <c r="X21" i="41" s="1"/>
  <c r="Y21" i="41" s="1"/>
  <c r="Z21" i="41" s="1"/>
  <c r="AA21" i="41" s="1"/>
  <c r="AC21" i="41" s="1"/>
  <c r="AD21" i="41" s="1"/>
  <c r="AE21" i="41" s="1"/>
  <c r="AF21" i="41" s="1"/>
  <c r="AG21" i="41" s="1"/>
  <c r="AH21" i="41" s="1"/>
  <c r="AI21" i="41" s="1"/>
  <c r="AJ21" i="41" s="1"/>
  <c r="AK21" i="41" s="1"/>
  <c r="AL21" i="41" s="1"/>
  <c r="AM21" i="41" s="1"/>
  <c r="AN21" i="41" s="1"/>
  <c r="AO21" i="41" s="1"/>
  <c r="AP21" i="41" s="1"/>
  <c r="AQ21" i="41" s="1"/>
  <c r="AR21" i="41" s="1"/>
  <c r="AS21" i="41" s="1"/>
  <c r="AT21" i="41" s="1"/>
  <c r="AU21" i="41" s="1"/>
  <c r="AV21" i="41" s="1"/>
  <c r="AW21" i="41" s="1"/>
  <c r="AX21" i="41" s="1"/>
  <c r="AY21" i="41" s="1"/>
  <c r="AZ21" i="41" s="1"/>
  <c r="BA21" i="41" s="1"/>
  <c r="BB21" i="41" s="1"/>
  <c r="BC21" i="41" s="1"/>
  <c r="BD21" i="41" s="1"/>
  <c r="BE21" i="41" s="1"/>
  <c r="BF21" i="41" s="1"/>
  <c r="BG21" i="41" s="1"/>
  <c r="BH21" i="41" s="1"/>
  <c r="BI21" i="41" s="1"/>
  <c r="BJ21" i="41" s="1"/>
  <c r="BK21" i="41" s="1"/>
  <c r="BL21" i="41" s="1"/>
  <c r="BM21" i="41" s="1"/>
  <c r="BN21" i="41" s="1"/>
  <c r="BO21" i="41" s="1"/>
  <c r="BP21" i="41" s="1"/>
  <c r="BQ21" i="41" s="1"/>
  <c r="BR21" i="41" s="1"/>
  <c r="BS21" i="41" s="1"/>
  <c r="R20" i="41"/>
  <c r="S20" i="41" s="1"/>
  <c r="T20" i="41" s="1"/>
  <c r="U20" i="41" s="1"/>
  <c r="V20" i="41" s="1"/>
  <c r="W20" i="41" s="1"/>
  <c r="X20" i="41" s="1"/>
  <c r="Y20" i="41" s="1"/>
  <c r="Z20" i="41" s="1"/>
  <c r="P20" i="41"/>
  <c r="Q18" i="41"/>
  <c r="R18" i="41" s="1"/>
  <c r="S18" i="41" s="1"/>
  <c r="T18" i="41" s="1"/>
  <c r="U18" i="41" s="1"/>
  <c r="V18" i="41" s="1"/>
  <c r="W18" i="41" s="1"/>
  <c r="X18" i="41" s="1"/>
  <c r="Y18" i="41" s="1"/>
  <c r="Z18" i="41" s="1"/>
  <c r="AA18" i="41" s="1"/>
  <c r="AB18" i="41" s="1"/>
  <c r="AC18" i="41" s="1"/>
  <c r="AD18" i="41" s="1"/>
  <c r="AE18" i="41" s="1"/>
  <c r="AF18" i="41" s="1"/>
  <c r="AG18" i="41" s="1"/>
  <c r="AH18" i="41" s="1"/>
  <c r="AI18" i="41" s="1"/>
  <c r="AJ18" i="41" s="1"/>
  <c r="AK18" i="41" s="1"/>
  <c r="AL18" i="41" s="1"/>
  <c r="AM18" i="41" s="1"/>
  <c r="AN18" i="41" s="1"/>
  <c r="AO18" i="41" s="1"/>
  <c r="AP18" i="41" s="1"/>
  <c r="AQ18" i="41" s="1"/>
  <c r="AR18" i="41" s="1"/>
  <c r="AS18" i="41" s="1"/>
  <c r="AT18" i="41" s="1"/>
  <c r="AU18" i="41" s="1"/>
  <c r="AV18" i="41" s="1"/>
  <c r="AW18" i="41" s="1"/>
  <c r="AX18" i="41" s="1"/>
  <c r="AY18" i="41" s="1"/>
  <c r="AZ18" i="41" s="1"/>
  <c r="BA18" i="41" s="1"/>
  <c r="BB18" i="41" s="1"/>
  <c r="BC18" i="41" s="1"/>
  <c r="BD18" i="41" s="1"/>
  <c r="BE18" i="41" s="1"/>
  <c r="BF18" i="41" s="1"/>
  <c r="BG18" i="41" s="1"/>
  <c r="BH18" i="41" s="1"/>
  <c r="BI18" i="41" s="1"/>
  <c r="BJ18" i="41" s="1"/>
  <c r="BK18" i="41" s="1"/>
  <c r="BL18" i="41" s="1"/>
  <c r="BM18" i="41" s="1"/>
  <c r="BN18" i="41" s="1"/>
  <c r="BO18" i="41" s="1"/>
  <c r="BP18" i="41" s="1"/>
  <c r="BQ18" i="41" s="1"/>
  <c r="BR18" i="41" s="1"/>
  <c r="BS18" i="41" s="1"/>
  <c r="R17" i="41"/>
  <c r="S17" i="41" s="1"/>
  <c r="T17" i="41" s="1"/>
  <c r="U17" i="41" s="1"/>
  <c r="V17" i="41" s="1"/>
  <c r="W17" i="41" s="1"/>
  <c r="X17" i="41" s="1"/>
  <c r="Y17" i="41" s="1"/>
  <c r="Z17" i="41" s="1"/>
  <c r="AA17" i="41" s="1"/>
  <c r="AC17" i="41" s="1"/>
  <c r="AD17" i="41" s="1"/>
  <c r="AE17" i="41" s="1"/>
  <c r="AF17" i="41" s="1"/>
  <c r="AG17" i="41" s="1"/>
  <c r="AH17" i="41" s="1"/>
  <c r="AI17" i="41" s="1"/>
  <c r="AJ17" i="41" s="1"/>
  <c r="AK17" i="41" s="1"/>
  <c r="AL17" i="41" s="1"/>
  <c r="AM17" i="41" s="1"/>
  <c r="AN17" i="41" s="1"/>
  <c r="AO17" i="41" s="1"/>
  <c r="AP17" i="41" s="1"/>
  <c r="AQ17" i="41" s="1"/>
  <c r="AR17" i="41" s="1"/>
  <c r="AS17" i="41" s="1"/>
  <c r="AT17" i="41" s="1"/>
  <c r="AU17" i="41" s="1"/>
  <c r="AV17" i="41" s="1"/>
  <c r="AW17" i="41" s="1"/>
  <c r="AX17" i="41" s="1"/>
  <c r="AY17" i="41" s="1"/>
  <c r="AZ17" i="41" s="1"/>
  <c r="BA17" i="41" s="1"/>
  <c r="BB17" i="41" s="1"/>
  <c r="BC17" i="41" s="1"/>
  <c r="BD17" i="41" s="1"/>
  <c r="BE17" i="41" s="1"/>
  <c r="BF17" i="41" s="1"/>
  <c r="BG17" i="41" s="1"/>
  <c r="BH17" i="41" s="1"/>
  <c r="BI17" i="41" s="1"/>
  <c r="BJ17" i="41" s="1"/>
  <c r="BK17" i="41" s="1"/>
  <c r="BL17" i="41" s="1"/>
  <c r="BM17" i="41" s="1"/>
  <c r="BN17" i="41" s="1"/>
  <c r="BO17" i="41" s="1"/>
  <c r="BP17" i="41" s="1"/>
  <c r="BQ17" i="41" s="1"/>
  <c r="BR17" i="41" s="1"/>
  <c r="BS17" i="41" s="1"/>
  <c r="P17" i="41"/>
  <c r="R16" i="41"/>
  <c r="S16" i="41" s="1"/>
  <c r="T16" i="41" s="1"/>
  <c r="U16" i="41" s="1"/>
  <c r="V16" i="41" s="1"/>
  <c r="W16" i="41" s="1"/>
  <c r="X16" i="41" s="1"/>
  <c r="Y16" i="41" s="1"/>
  <c r="Z16" i="41" s="1"/>
  <c r="AA16" i="41" s="1"/>
  <c r="P16" i="41"/>
  <c r="AC16" i="41"/>
  <c r="AD16" i="41" s="1"/>
  <c r="AE16" i="41" s="1"/>
  <c r="AF16" i="41" s="1"/>
  <c r="AG16" i="41" s="1"/>
  <c r="AH16" i="41" s="1"/>
  <c r="AI16" i="41" s="1"/>
  <c r="AJ16" i="41" s="1"/>
  <c r="AK16" i="41" s="1"/>
  <c r="AL16" i="41" s="1"/>
  <c r="AM16" i="41" s="1"/>
  <c r="AN16" i="41" s="1"/>
  <c r="AO16" i="41" s="1"/>
  <c r="AP16" i="41" s="1"/>
  <c r="AQ16" i="41" s="1"/>
  <c r="AR16" i="41" s="1"/>
  <c r="AS16" i="41" s="1"/>
  <c r="AT16" i="41" s="1"/>
  <c r="AU16" i="41" s="1"/>
  <c r="AV16" i="41" s="1"/>
  <c r="AW16" i="41" s="1"/>
  <c r="AX16" i="41" s="1"/>
  <c r="AY16" i="41" s="1"/>
  <c r="AZ16" i="41" s="1"/>
  <c r="BA16" i="41" s="1"/>
  <c r="BB16" i="41" s="1"/>
  <c r="BC16" i="41" s="1"/>
  <c r="BD16" i="41" s="1"/>
  <c r="BE16" i="41" s="1"/>
  <c r="BF16" i="41" s="1"/>
  <c r="BG16" i="41" s="1"/>
  <c r="BH16" i="41" s="1"/>
  <c r="BI16" i="41" s="1"/>
  <c r="BJ16" i="41" s="1"/>
  <c r="BK16" i="41" s="1"/>
  <c r="BL16" i="41" s="1"/>
  <c r="BM16" i="41" s="1"/>
  <c r="BN16" i="41" s="1"/>
  <c r="BO16" i="41" s="1"/>
  <c r="BP16" i="41" s="1"/>
  <c r="BQ16" i="41" s="1"/>
  <c r="BR16" i="41" s="1"/>
  <c r="BS16" i="41" s="1"/>
  <c r="P28" i="41"/>
  <c r="P15" i="41"/>
  <c r="AA20" i="41" l="1"/>
  <c r="AC20" i="41"/>
  <c r="AD20" i="41" s="1"/>
  <c r="AE20" i="41" s="1"/>
  <c r="AF20" i="41" s="1"/>
  <c r="AG20" i="41" s="1"/>
  <c r="AH20" i="41" s="1"/>
  <c r="AI20" i="41" s="1"/>
  <c r="AJ20" i="41" s="1"/>
  <c r="AK20" i="41" s="1"/>
  <c r="AL20" i="41" s="1"/>
  <c r="AM20" i="41" s="1"/>
  <c r="AN20" i="41" s="1"/>
  <c r="AO20" i="41" s="1"/>
  <c r="AP20" i="41" s="1"/>
  <c r="AQ20" i="41" s="1"/>
  <c r="AR20" i="41" s="1"/>
  <c r="AS20" i="41" s="1"/>
  <c r="AT20" i="41" s="1"/>
  <c r="AU20" i="41" s="1"/>
  <c r="AV20" i="41" s="1"/>
  <c r="AW20" i="41" s="1"/>
  <c r="AX20" i="41" s="1"/>
  <c r="AY20" i="41" s="1"/>
  <c r="AZ20" i="41" s="1"/>
  <c r="BA20" i="41" s="1"/>
  <c r="BB20" i="41" s="1"/>
  <c r="BC20" i="41" s="1"/>
  <c r="BD20" i="41" s="1"/>
  <c r="BE20" i="41" s="1"/>
  <c r="BF20" i="41" s="1"/>
  <c r="BG20" i="41" s="1"/>
  <c r="BH20" i="41" s="1"/>
  <c r="BI20" i="41" s="1"/>
  <c r="BJ20" i="41" s="1"/>
  <c r="BK20" i="41" s="1"/>
  <c r="BL20" i="41" s="1"/>
  <c r="BM20" i="41" s="1"/>
  <c r="BN20" i="41" s="1"/>
  <c r="BO20" i="41" s="1"/>
  <c r="BP20" i="41" s="1"/>
  <c r="BQ20" i="41" s="1"/>
  <c r="BR20" i="41" s="1"/>
  <c r="BS20" i="41" s="1"/>
  <c r="R15" i="41"/>
  <c r="S15" i="41" s="1"/>
  <c r="T15" i="41" s="1"/>
  <c r="U15" i="41" s="1"/>
  <c r="V15" i="41" s="1"/>
  <c r="W15" i="41" s="1"/>
  <c r="X15" i="41" s="1"/>
  <c r="Y15" i="41" s="1"/>
  <c r="R28" i="41"/>
  <c r="S28" i="41" s="1"/>
  <c r="T28" i="41" s="1"/>
  <c r="U28" i="41" s="1"/>
  <c r="V28" i="41" s="1"/>
  <c r="W28" i="41" s="1"/>
  <c r="X28" i="41" s="1"/>
  <c r="Y28" i="41" s="1"/>
  <c r="AA28" i="41" s="1"/>
  <c r="AC28" i="41" s="1"/>
  <c r="AD28" i="41" s="1"/>
  <c r="AE28" i="41" s="1"/>
  <c r="AF28" i="41" s="1"/>
  <c r="AG28" i="41" s="1"/>
  <c r="AH28" i="41" s="1"/>
  <c r="AI28" i="41" s="1"/>
  <c r="AJ28" i="41" s="1"/>
  <c r="AK28" i="41" s="1"/>
  <c r="AL28" i="41" s="1"/>
  <c r="AM28" i="41" s="1"/>
  <c r="AN28" i="41" s="1"/>
  <c r="AO28" i="41" s="1"/>
  <c r="AP28" i="41" s="1"/>
  <c r="AQ28" i="41" s="1"/>
  <c r="AR28" i="41" s="1"/>
  <c r="AS28" i="41" s="1"/>
  <c r="AT28" i="41" s="1"/>
  <c r="AU28" i="41" s="1"/>
  <c r="AV28" i="41" s="1"/>
  <c r="AW28" i="41" s="1"/>
  <c r="AX28" i="41" s="1"/>
  <c r="AY28" i="41" s="1"/>
  <c r="AZ28" i="41" s="1"/>
  <c r="BA28" i="41" s="1"/>
  <c r="BB28" i="41" s="1"/>
  <c r="BC28" i="41" s="1"/>
  <c r="BD28" i="41" s="1"/>
  <c r="BE28" i="41" s="1"/>
  <c r="BF28" i="41" s="1"/>
  <c r="BG28" i="41" s="1"/>
  <c r="BH28" i="41" s="1"/>
  <c r="BI28" i="41" s="1"/>
  <c r="BJ28" i="41" s="1"/>
  <c r="BK28" i="41" s="1"/>
  <c r="BL28" i="41" s="1"/>
  <c r="BM28" i="41" s="1"/>
  <c r="BN28" i="41" s="1"/>
  <c r="BO28" i="41" s="1"/>
  <c r="BP28" i="41" s="1"/>
  <c r="BQ28" i="41" s="1"/>
  <c r="BR28" i="41" s="1"/>
  <c r="BS28" i="41" s="1"/>
  <c r="Z15" i="41" l="1"/>
  <c r="AA15" i="41" s="1"/>
  <c r="AC15" i="41" s="1"/>
  <c r="AD15" i="41" s="1"/>
  <c r="AE15" i="41" s="1"/>
  <c r="AF15" i="41" s="1"/>
  <c r="AG15" i="41" s="1"/>
  <c r="AH15" i="41" s="1"/>
  <c r="AI15" i="41" s="1"/>
  <c r="AJ15" i="41" s="1"/>
  <c r="AK15" i="41" s="1"/>
  <c r="AL15" i="41" s="1"/>
  <c r="AM15" i="41" s="1"/>
  <c r="AN15" i="41" s="1"/>
  <c r="AO15" i="41" s="1"/>
  <c r="AP15" i="41" s="1"/>
  <c r="AQ15" i="41" s="1"/>
  <c r="AR15" i="41" s="1"/>
  <c r="AS15" i="41" s="1"/>
  <c r="AT15" i="41" s="1"/>
  <c r="AU15" i="41" s="1"/>
  <c r="AV15" i="41" s="1"/>
  <c r="AW15" i="41" s="1"/>
  <c r="AX15" i="41" s="1"/>
  <c r="AY15" i="41" s="1"/>
  <c r="AZ15" i="41" s="1"/>
  <c r="BA15" i="41" s="1"/>
  <c r="BB15" i="41" s="1"/>
  <c r="BC15" i="41" s="1"/>
  <c r="BD15" i="41" s="1"/>
  <c r="BE15" i="41" s="1"/>
  <c r="BF15" i="41" s="1"/>
  <c r="BG15" i="41" s="1"/>
  <c r="BH15" i="41" s="1"/>
  <c r="BI15" i="41" s="1"/>
  <c r="BJ15" i="41" s="1"/>
  <c r="BK15" i="41" s="1"/>
  <c r="BL15" i="41" s="1"/>
  <c r="BM15" i="41" s="1"/>
  <c r="BN15" i="41" s="1"/>
  <c r="BO15" i="41" s="1"/>
  <c r="BP15" i="41" s="1"/>
  <c r="BQ15" i="41" s="1"/>
  <c r="BR15" i="41" s="1"/>
  <c r="BS15" i="41" s="1"/>
  <c r="Q33" i="41" l="1"/>
  <c r="O133" i="41"/>
  <c r="O129" i="41"/>
  <c r="O116" i="41"/>
  <c r="O136" i="41" s="1"/>
  <c r="O140" i="41" s="1"/>
  <c r="O115" i="41"/>
  <c r="O50" i="41"/>
  <c r="O39" i="41"/>
  <c r="O37" i="41"/>
  <c r="O27" i="41" l="1"/>
  <c r="N33" i="23" l="1"/>
  <c r="L69" i="42" s="1"/>
  <c r="M33" i="23"/>
  <c r="K69" i="42" s="1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L97" i="42" l="1"/>
  <c r="K97" i="42" l="1"/>
  <c r="D54" i="23"/>
  <c r="BG31" i="9" l="1"/>
  <c r="K102" i="42" l="1"/>
  <c r="K36" i="42"/>
  <c r="K35" i="42"/>
  <c r="K66" i="42"/>
  <c r="L71" i="42"/>
  <c r="Z33" i="23"/>
  <c r="X69" i="42" s="1"/>
  <c r="AA33" i="23"/>
  <c r="Y69" i="42" s="1"/>
  <c r="Y33" i="23"/>
  <c r="W69" i="42" s="1"/>
  <c r="P33" i="23"/>
  <c r="N69" i="42" s="1"/>
  <c r="O33" i="23"/>
  <c r="M69" i="42" s="1"/>
  <c r="L33" i="23"/>
  <c r="K33" i="23"/>
  <c r="K184" i="42"/>
  <c r="K183" i="42"/>
  <c r="K182" i="42"/>
  <c r="K181" i="42"/>
  <c r="K179" i="42"/>
  <c r="K178" i="42"/>
  <c r="K176" i="42"/>
  <c r="K175" i="42"/>
  <c r="K174" i="42"/>
  <c r="K173" i="42"/>
  <c r="K171" i="42"/>
  <c r="K170" i="42"/>
  <c r="K169" i="42"/>
  <c r="K168" i="42"/>
  <c r="K166" i="42"/>
  <c r="K165" i="42"/>
  <c r="K164" i="42"/>
  <c r="K163" i="42"/>
  <c r="K161" i="42"/>
  <c r="K160" i="42"/>
  <c r="K159" i="42"/>
  <c r="K158" i="42"/>
  <c r="K156" i="42"/>
  <c r="K155" i="42"/>
  <c r="K154" i="42"/>
  <c r="K153" i="42"/>
  <c r="K152" i="42"/>
  <c r="K150" i="42"/>
  <c r="K149" i="42"/>
  <c r="K148" i="42"/>
  <c r="K147" i="42"/>
  <c r="K144" i="42"/>
  <c r="K143" i="42"/>
  <c r="K142" i="42"/>
  <c r="K140" i="42"/>
  <c r="K139" i="42"/>
  <c r="K137" i="42"/>
  <c r="K136" i="42"/>
  <c r="K133" i="42"/>
  <c r="K132" i="42"/>
  <c r="K130" i="42"/>
  <c r="K129" i="42"/>
  <c r="K128" i="42"/>
  <c r="K127" i="42"/>
  <c r="K125" i="42"/>
  <c r="K124" i="42"/>
  <c r="K123" i="42"/>
  <c r="K119" i="42"/>
  <c r="K118" i="42"/>
  <c r="K116" i="42"/>
  <c r="K115" i="42"/>
  <c r="K114" i="42"/>
  <c r="K96" i="42"/>
  <c r="K92" i="42"/>
  <c r="K91" i="42"/>
  <c r="K90" i="42"/>
  <c r="K89" i="42"/>
  <c r="K88" i="42"/>
  <c r="K87" i="42"/>
  <c r="K86" i="42"/>
  <c r="K85" i="42"/>
  <c r="K83" i="42"/>
  <c r="K59" i="42"/>
  <c r="K58" i="42"/>
  <c r="K56" i="42"/>
  <c r="K54" i="42"/>
  <c r="K53" i="42"/>
  <c r="K52" i="42"/>
  <c r="K50" i="42"/>
  <c r="K49" i="42"/>
  <c r="K48" i="42"/>
  <c r="K47" i="42"/>
  <c r="K46" i="42"/>
  <c r="K43" i="42"/>
  <c r="K41" i="42"/>
  <c r="K40" i="42"/>
  <c r="K39" i="42"/>
  <c r="K38" i="42"/>
  <c r="K37" i="42"/>
  <c r="K34" i="42"/>
  <c r="K33" i="42"/>
  <c r="K31" i="42"/>
  <c r="K29" i="42"/>
  <c r="K28" i="42"/>
  <c r="K27" i="42"/>
  <c r="K26" i="42"/>
  <c r="K25" i="42"/>
  <c r="K24" i="42"/>
  <c r="K23" i="42"/>
  <c r="K22" i="42"/>
  <c r="K21" i="42"/>
  <c r="K20" i="42"/>
  <c r="K19" i="42"/>
  <c r="N50" i="41"/>
  <c r="K55" i="42" s="1"/>
  <c r="Q129" i="41"/>
  <c r="Q116" i="41"/>
  <c r="Q136" i="41" s="1"/>
  <c r="Q140" i="41" s="1"/>
  <c r="Q115" i="41"/>
  <c r="Q51" i="41"/>
  <c r="Q50" i="41"/>
  <c r="Q48" i="41" s="1"/>
  <c r="Q49" i="41"/>
  <c r="Q39" i="41"/>
  <c r="Q133" i="41"/>
  <c r="N133" i="41"/>
  <c r="K138" i="42" s="1"/>
  <c r="N129" i="41"/>
  <c r="K134" i="42" s="1"/>
  <c r="N116" i="41"/>
  <c r="N136" i="41" s="1"/>
  <c r="N140" i="41" s="1"/>
  <c r="K145" i="42" s="1"/>
  <c r="N115" i="41"/>
  <c r="K120" i="42" s="1"/>
  <c r="N39" i="41"/>
  <c r="K44" i="42" s="1"/>
  <c r="K121" i="42" l="1"/>
  <c r="K141" i="42"/>
  <c r="Q37" i="41"/>
  <c r="N27" i="41"/>
  <c r="K32" i="42" s="1"/>
  <c r="N37" i="41"/>
  <c r="K42" i="42" s="1"/>
  <c r="Q27" i="41"/>
  <c r="F72" i="41"/>
  <c r="BQ31" i="9" l="1"/>
  <c r="BP31" i="9"/>
  <c r="BO31" i="9"/>
  <c r="BN31" i="9"/>
  <c r="BM31" i="9"/>
  <c r="BL31" i="9"/>
  <c r="BK31" i="9"/>
  <c r="BJ31" i="9"/>
  <c r="BI31" i="9"/>
  <c r="BH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K111" i="42" l="1"/>
  <c r="K13" i="42" s="1"/>
  <c r="J111" i="42"/>
  <c r="J13" i="42" s="1"/>
  <c r="I111" i="42"/>
  <c r="I13" i="42" s="1"/>
  <c r="H111" i="42"/>
  <c r="G111" i="42"/>
  <c r="F111" i="42"/>
  <c r="E111" i="42"/>
  <c r="E13" i="42" s="1"/>
  <c r="D111" i="42"/>
  <c r="D13" i="42" s="1"/>
  <c r="F81" i="42"/>
  <c r="F11" i="42" s="1"/>
  <c r="E81" i="42"/>
  <c r="E11" i="42" s="1"/>
  <c r="D81" i="42"/>
  <c r="D11" i="42" s="1"/>
  <c r="K17" i="42"/>
  <c r="J17" i="42"/>
  <c r="I17" i="42"/>
  <c r="H17" i="42"/>
  <c r="G17" i="42"/>
  <c r="F17" i="42"/>
  <c r="E17" i="42"/>
  <c r="D17" i="42"/>
  <c r="H13" i="42"/>
  <c r="G13" i="42"/>
  <c r="F13" i="42"/>
  <c r="G61" i="42"/>
  <c r="G10" i="42" s="1"/>
  <c r="D72" i="41"/>
  <c r="D61" i="42"/>
  <c r="F61" i="42"/>
  <c r="E61" i="42"/>
  <c r="B77" i="42"/>
  <c r="G81" i="42"/>
  <c r="G11" i="42" s="1"/>
  <c r="B72" i="41"/>
  <c r="F10" i="42" l="1"/>
  <c r="F14" i="42" s="1"/>
  <c r="E10" i="42"/>
  <c r="E14" i="42" s="1"/>
  <c r="D10" i="42"/>
  <c r="D14" i="42" s="1"/>
  <c r="G14" i="42"/>
  <c r="H61" i="42" l="1"/>
  <c r="H10" i="42" s="1"/>
  <c r="I61" i="42" l="1"/>
  <c r="I10" i="42" s="1"/>
  <c r="J61" i="42" l="1"/>
  <c r="J10" i="42" s="1"/>
  <c r="P50" i="41" l="1"/>
  <c r="J81" i="42" l="1"/>
  <c r="J11" i="42" s="1"/>
  <c r="J14" i="42" s="1"/>
  <c r="I81" i="42"/>
  <c r="I11" i="42" s="1"/>
  <c r="I14" i="42" s="1"/>
  <c r="H81" i="42"/>
  <c r="H11" i="42" s="1"/>
  <c r="H14" i="42" s="1"/>
  <c r="BP96" i="42" l="1"/>
  <c r="BP97" i="42" l="1"/>
  <c r="O32" i="35"/>
  <c r="P32" i="35"/>
  <c r="Q32" i="35" s="1"/>
  <c r="R32" i="35" s="1"/>
  <c r="S32" i="35" s="1"/>
  <c r="T32" i="35" s="1"/>
  <c r="U32" i="35" s="1"/>
  <c r="V32" i="35" s="1"/>
  <c r="W32" i="35" s="1"/>
  <c r="X32" i="35" s="1"/>
  <c r="Y32" i="35" s="1"/>
  <c r="Z32" i="35" s="1"/>
  <c r="AA32" i="35" s="1"/>
  <c r="AB32" i="35" s="1"/>
  <c r="AC32" i="35" s="1"/>
  <c r="AD32" i="35" s="1"/>
  <c r="AE32" i="35" s="1"/>
  <c r="AF32" i="35" s="1"/>
  <c r="AG32" i="35" s="1"/>
  <c r="AH32" i="35" s="1"/>
  <c r="AI32" i="35" s="1"/>
  <c r="AJ32" i="35" s="1"/>
  <c r="AK32" i="35" s="1"/>
  <c r="AL32" i="35" s="1"/>
  <c r="AM32" i="35" s="1"/>
  <c r="AN32" i="35" s="1"/>
  <c r="AO32" i="35" s="1"/>
  <c r="AP32" i="35" s="1"/>
  <c r="AQ32" i="35" s="1"/>
  <c r="AR32" i="35" s="1"/>
  <c r="AS32" i="35" s="1"/>
  <c r="AT32" i="35" s="1"/>
  <c r="AU32" i="35" s="1"/>
  <c r="AV32" i="35" s="1"/>
  <c r="AW32" i="35" s="1"/>
  <c r="AX32" i="35" s="1"/>
  <c r="AY32" i="35" s="1"/>
  <c r="AZ32" i="35" s="1"/>
  <c r="BA32" i="35" s="1"/>
  <c r="BB32" i="35" s="1"/>
  <c r="BC32" i="35" s="1"/>
  <c r="BD32" i="35" s="1"/>
  <c r="BE32" i="35" s="1"/>
  <c r="BF32" i="35" s="1"/>
  <c r="BG32" i="35" s="1"/>
  <c r="BH32" i="35" s="1"/>
  <c r="BI32" i="35" s="1"/>
  <c r="BJ32" i="35" s="1"/>
  <c r="BK32" i="35" s="1"/>
  <c r="BL32" i="35" s="1"/>
  <c r="BM32" i="35" s="1"/>
  <c r="BN32" i="35" s="1"/>
  <c r="BO32" i="35" s="1"/>
  <c r="BP32" i="35" s="1"/>
  <c r="BQ32" i="35" s="1"/>
  <c r="N32" i="35"/>
  <c r="N96" i="42"/>
  <c r="O96" i="42"/>
  <c r="P96" i="42"/>
  <c r="Q96" i="42"/>
  <c r="R96" i="42"/>
  <c r="S96" i="42"/>
  <c r="T96" i="42"/>
  <c r="U96" i="42"/>
  <c r="V96" i="42"/>
  <c r="W96" i="42"/>
  <c r="X96" i="42"/>
  <c r="Y96" i="42"/>
  <c r="Z96" i="42"/>
  <c r="AA96" i="42"/>
  <c r="AB96" i="42"/>
  <c r="AC96" i="42"/>
  <c r="AD96" i="42"/>
  <c r="AE96" i="42"/>
  <c r="AF96" i="42"/>
  <c r="AG96" i="42"/>
  <c r="AH96" i="42"/>
  <c r="AI96" i="42"/>
  <c r="AJ96" i="42"/>
  <c r="AK96" i="42"/>
  <c r="AL96" i="42"/>
  <c r="AM96" i="42"/>
  <c r="AN96" i="42"/>
  <c r="AO96" i="42"/>
  <c r="AP96" i="42"/>
  <c r="AQ96" i="42"/>
  <c r="AR96" i="42"/>
  <c r="AS96" i="42"/>
  <c r="AT96" i="42"/>
  <c r="AU96" i="42"/>
  <c r="AV96" i="42"/>
  <c r="AW96" i="42"/>
  <c r="AX96" i="42"/>
  <c r="AY96" i="42"/>
  <c r="AZ96" i="42"/>
  <c r="BA96" i="42"/>
  <c r="BB96" i="42"/>
  <c r="BC96" i="42"/>
  <c r="BD96" i="42"/>
  <c r="BE96" i="42"/>
  <c r="BF96" i="42"/>
  <c r="BG96" i="42"/>
  <c r="BH96" i="42"/>
  <c r="BI96" i="42"/>
  <c r="BJ96" i="42"/>
  <c r="BK96" i="42"/>
  <c r="BL96" i="42"/>
  <c r="BM96" i="42"/>
  <c r="BN96" i="42"/>
  <c r="BO96" i="42"/>
  <c r="M96" i="42" l="1"/>
  <c r="L96" i="42"/>
  <c r="BJ97" i="42"/>
  <c r="AX97" i="42"/>
  <c r="AL97" i="42"/>
  <c r="R97" i="42"/>
  <c r="O97" i="42"/>
  <c r="N97" i="42"/>
  <c r="BH97" i="42"/>
  <c r="AV97" i="42"/>
  <c r="AJ97" i="42"/>
  <c r="BO97" i="42"/>
  <c r="BC97" i="42"/>
  <c r="W97" i="42"/>
  <c r="T97" i="42"/>
  <c r="BL97" i="42"/>
  <c r="AZ97" i="42"/>
  <c r="AN97" i="42"/>
  <c r="Q97" i="42"/>
  <c r="S97" i="42"/>
  <c r="BK97" i="42"/>
  <c r="AY97" i="42"/>
  <c r="AM97" i="42"/>
  <c r="AB97" i="42"/>
  <c r="BI97" i="42"/>
  <c r="AW97" i="42"/>
  <c r="AK97" i="42"/>
  <c r="P97" i="42"/>
  <c r="M97" i="42"/>
  <c r="AA97" i="42"/>
  <c r="BG97" i="42"/>
  <c r="AU97" i="42"/>
  <c r="AI97" i="42"/>
  <c r="Z97" i="42"/>
  <c r="BF97" i="42"/>
  <c r="AT97" i="42"/>
  <c r="AH97" i="42"/>
  <c r="Y97" i="42"/>
  <c r="BE97" i="42"/>
  <c r="AS97" i="42"/>
  <c r="AG97" i="42"/>
  <c r="X97" i="42"/>
  <c r="BD97" i="42"/>
  <c r="AR97" i="42"/>
  <c r="AF97" i="42"/>
  <c r="AQ97" i="42"/>
  <c r="AE97" i="42"/>
  <c r="V97" i="42"/>
  <c r="BN97" i="42"/>
  <c r="BB97" i="42"/>
  <c r="AP97" i="42"/>
  <c r="AD97" i="42"/>
  <c r="U97" i="42"/>
  <c r="BM97" i="42"/>
  <c r="BA97" i="42"/>
  <c r="AO97" i="42"/>
  <c r="AC97" i="42"/>
  <c r="D96" i="41"/>
  <c r="K101" i="42" s="1"/>
  <c r="P27" i="41" l="1"/>
  <c r="P37" i="41"/>
  <c r="E20" i="9"/>
  <c r="F20" i="9"/>
  <c r="G20" i="9"/>
  <c r="H20" i="9"/>
  <c r="I20" i="9"/>
  <c r="J20" i="9"/>
  <c r="K20" i="9"/>
  <c r="E33" i="9"/>
  <c r="F33" i="9"/>
  <c r="G33" i="9"/>
  <c r="H33" i="9"/>
  <c r="I33" i="9"/>
  <c r="J33" i="9"/>
  <c r="K33" i="9"/>
  <c r="L33" i="9"/>
  <c r="E25" i="9"/>
  <c r="F25" i="9"/>
  <c r="G25" i="9"/>
  <c r="H25" i="9"/>
  <c r="I25" i="9"/>
  <c r="J25" i="9"/>
  <c r="K25" i="9"/>
  <c r="A3" i="9"/>
  <c r="Q33" i="23" l="1"/>
  <c r="O69" i="42" s="1"/>
  <c r="P39" i="41"/>
  <c r="S115" i="41"/>
  <c r="T115" i="41"/>
  <c r="U115" i="41"/>
  <c r="V115" i="41"/>
  <c r="W115" i="41"/>
  <c r="X115" i="41"/>
  <c r="Y115" i="41"/>
  <c r="Z115" i="41"/>
  <c r="AA115" i="41"/>
  <c r="AB115" i="41"/>
  <c r="AC115" i="41"/>
  <c r="S116" i="41"/>
  <c r="S136" i="41" s="1"/>
  <c r="S140" i="41" s="1"/>
  <c r="T116" i="41"/>
  <c r="T136" i="41" s="1"/>
  <c r="T140" i="41" s="1"/>
  <c r="U116" i="41"/>
  <c r="U136" i="41" s="1"/>
  <c r="U140" i="41" s="1"/>
  <c r="V116" i="41"/>
  <c r="V136" i="41" s="1"/>
  <c r="V140" i="41" s="1"/>
  <c r="W116" i="41"/>
  <c r="W136" i="41" s="1"/>
  <c r="W140" i="41" s="1"/>
  <c r="X116" i="41"/>
  <c r="X136" i="41" s="1"/>
  <c r="X140" i="41" s="1"/>
  <c r="Y116" i="41"/>
  <c r="Y136" i="41" s="1"/>
  <c r="Y140" i="41" s="1"/>
  <c r="Z116" i="41"/>
  <c r="Z136" i="41" s="1"/>
  <c r="Z140" i="41" s="1"/>
  <c r="AA116" i="41"/>
  <c r="AA136" i="41" s="1"/>
  <c r="AA140" i="41" s="1"/>
  <c r="AB116" i="41"/>
  <c r="AB136" i="41" s="1"/>
  <c r="AB140" i="41" s="1"/>
  <c r="AC116" i="41"/>
  <c r="AC136" i="41" s="1"/>
  <c r="AC140" i="41" s="1"/>
  <c r="R116" i="41"/>
  <c r="R136" i="41" s="1"/>
  <c r="R140" i="41" s="1"/>
  <c r="R115" i="41"/>
  <c r="S51" i="41"/>
  <c r="S50" i="41"/>
  <c r="S48" i="41" s="1"/>
  <c r="S49" i="41"/>
  <c r="S39" i="41"/>
  <c r="S133" i="41"/>
  <c r="R51" i="41"/>
  <c r="R50" i="41"/>
  <c r="R48" i="41" s="1"/>
  <c r="R49" i="41"/>
  <c r="R39" i="41"/>
  <c r="R133" i="41"/>
  <c r="K84" i="42" l="1"/>
  <c r="K68" i="42"/>
  <c r="K63" i="42"/>
  <c r="K67" i="42"/>
  <c r="R33" i="23"/>
  <c r="P69" i="42" s="1"/>
  <c r="N20" i="35"/>
  <c r="O20" i="35" s="1"/>
  <c r="P20" i="35" s="1"/>
  <c r="Q20" i="35" s="1"/>
  <c r="R20" i="35" s="1"/>
  <c r="S20" i="35" s="1"/>
  <c r="T20" i="35" s="1"/>
  <c r="U20" i="35" s="1"/>
  <c r="V20" i="35" s="1"/>
  <c r="W20" i="35" s="1"/>
  <c r="X20" i="35" s="1"/>
  <c r="Y20" i="35" s="1"/>
  <c r="Z20" i="35" s="1"/>
  <c r="AA20" i="35" s="1"/>
  <c r="AB20" i="35" s="1"/>
  <c r="AC20" i="35" s="1"/>
  <c r="AD20" i="35" s="1"/>
  <c r="AE20" i="35" s="1"/>
  <c r="AF20" i="35" s="1"/>
  <c r="AG20" i="35" s="1"/>
  <c r="AH20" i="35" s="1"/>
  <c r="AI20" i="35" s="1"/>
  <c r="AJ20" i="35" s="1"/>
  <c r="AK20" i="35" s="1"/>
  <c r="AL20" i="35" s="1"/>
  <c r="AM20" i="35" s="1"/>
  <c r="AN20" i="35" s="1"/>
  <c r="AO20" i="35" s="1"/>
  <c r="AP20" i="35" s="1"/>
  <c r="AQ20" i="35" s="1"/>
  <c r="AR20" i="35" s="1"/>
  <c r="AS20" i="35" s="1"/>
  <c r="AT20" i="35" s="1"/>
  <c r="AU20" i="35" s="1"/>
  <c r="AV20" i="35" s="1"/>
  <c r="AW20" i="35" s="1"/>
  <c r="AX20" i="35" s="1"/>
  <c r="AY20" i="35" s="1"/>
  <c r="AZ20" i="35" s="1"/>
  <c r="BA20" i="35" s="1"/>
  <c r="BB20" i="35" s="1"/>
  <c r="BC20" i="35" s="1"/>
  <c r="BD20" i="35" s="1"/>
  <c r="BE20" i="35" s="1"/>
  <c r="BF20" i="35" s="1"/>
  <c r="BG20" i="35" s="1"/>
  <c r="BH20" i="35" s="1"/>
  <c r="BI20" i="35" s="1"/>
  <c r="BJ20" i="35" s="1"/>
  <c r="BK20" i="35" s="1"/>
  <c r="BL20" i="35" s="1"/>
  <c r="BM20" i="35" s="1"/>
  <c r="BN20" i="35" s="1"/>
  <c r="BO20" i="35" s="1"/>
  <c r="BP20" i="35" s="1"/>
  <c r="BQ20" i="35" s="1"/>
  <c r="N19" i="35"/>
  <c r="O19" i="35" s="1"/>
  <c r="P19" i="35" s="1"/>
  <c r="Q19" i="35" s="1"/>
  <c r="R19" i="35" s="1"/>
  <c r="S19" i="35" s="1"/>
  <c r="T19" i="35" s="1"/>
  <c r="U19" i="35" s="1"/>
  <c r="V19" i="35" s="1"/>
  <c r="W19" i="35" s="1"/>
  <c r="X19" i="35" s="1"/>
  <c r="Y19" i="35" s="1"/>
  <c r="Z19" i="35" s="1"/>
  <c r="AA19" i="35" s="1"/>
  <c r="AB19" i="35" s="1"/>
  <c r="AC19" i="35" s="1"/>
  <c r="AD19" i="35" s="1"/>
  <c r="AE19" i="35" s="1"/>
  <c r="AF19" i="35" s="1"/>
  <c r="AG19" i="35" s="1"/>
  <c r="AH19" i="35" s="1"/>
  <c r="AI19" i="35" s="1"/>
  <c r="AJ19" i="35" s="1"/>
  <c r="AK19" i="35" s="1"/>
  <c r="AL19" i="35" s="1"/>
  <c r="AM19" i="35" s="1"/>
  <c r="AN19" i="35" s="1"/>
  <c r="AO19" i="35" s="1"/>
  <c r="AP19" i="35" s="1"/>
  <c r="AQ19" i="35" s="1"/>
  <c r="AR19" i="35" s="1"/>
  <c r="AS19" i="35" s="1"/>
  <c r="AT19" i="35" s="1"/>
  <c r="AU19" i="35" s="1"/>
  <c r="AV19" i="35" s="1"/>
  <c r="AW19" i="35" s="1"/>
  <c r="AX19" i="35" s="1"/>
  <c r="AY19" i="35" s="1"/>
  <c r="AZ19" i="35" s="1"/>
  <c r="BA19" i="35" s="1"/>
  <c r="BB19" i="35" s="1"/>
  <c r="BC19" i="35" s="1"/>
  <c r="BD19" i="35" s="1"/>
  <c r="BE19" i="35" s="1"/>
  <c r="BF19" i="35" s="1"/>
  <c r="BG19" i="35" s="1"/>
  <c r="BH19" i="35" s="1"/>
  <c r="BI19" i="35" s="1"/>
  <c r="BJ19" i="35" s="1"/>
  <c r="BK19" i="35" s="1"/>
  <c r="BL19" i="35" s="1"/>
  <c r="BM19" i="35" s="1"/>
  <c r="BN19" i="35" s="1"/>
  <c r="BO19" i="35" s="1"/>
  <c r="BP19" i="35" s="1"/>
  <c r="BQ19" i="35" s="1"/>
  <c r="N10" i="35"/>
  <c r="O10" i="35" s="1"/>
  <c r="P10" i="35" s="1"/>
  <c r="Q10" i="35" s="1"/>
  <c r="R10" i="35" s="1"/>
  <c r="S10" i="35" s="1"/>
  <c r="T10" i="35" s="1"/>
  <c r="U10" i="35" s="1"/>
  <c r="V10" i="35" s="1"/>
  <c r="W10" i="35" s="1"/>
  <c r="X10" i="35" s="1"/>
  <c r="Y10" i="35" s="1"/>
  <c r="Z10" i="35" s="1"/>
  <c r="AA10" i="35" s="1"/>
  <c r="AB10" i="35" s="1"/>
  <c r="AC10" i="35" s="1"/>
  <c r="AD10" i="35" s="1"/>
  <c r="AE10" i="35" s="1"/>
  <c r="AF10" i="35" s="1"/>
  <c r="AG10" i="35" s="1"/>
  <c r="AH10" i="35" s="1"/>
  <c r="AI10" i="35" s="1"/>
  <c r="AJ10" i="35" s="1"/>
  <c r="AK10" i="35" s="1"/>
  <c r="AL10" i="35" s="1"/>
  <c r="AM10" i="35" s="1"/>
  <c r="AN10" i="35" s="1"/>
  <c r="AO10" i="35" s="1"/>
  <c r="AP10" i="35" s="1"/>
  <c r="AQ10" i="35" s="1"/>
  <c r="AR10" i="35" s="1"/>
  <c r="AS10" i="35" s="1"/>
  <c r="AT10" i="35" s="1"/>
  <c r="AU10" i="35" s="1"/>
  <c r="AV10" i="35" s="1"/>
  <c r="AW10" i="35" s="1"/>
  <c r="AX10" i="35" s="1"/>
  <c r="AY10" i="35" s="1"/>
  <c r="AZ10" i="35" s="1"/>
  <c r="BA10" i="35" s="1"/>
  <c r="BB10" i="35" s="1"/>
  <c r="BC10" i="35" s="1"/>
  <c r="BD10" i="35" s="1"/>
  <c r="BE10" i="35" s="1"/>
  <c r="BF10" i="35" s="1"/>
  <c r="BG10" i="35" s="1"/>
  <c r="BH10" i="35" s="1"/>
  <c r="BI10" i="35" s="1"/>
  <c r="BJ10" i="35" s="1"/>
  <c r="BK10" i="35" s="1"/>
  <c r="BL10" i="35" s="1"/>
  <c r="BM10" i="35" s="1"/>
  <c r="BN10" i="35" s="1"/>
  <c r="BO10" i="35" s="1"/>
  <c r="BP10" i="35" s="1"/>
  <c r="BQ10" i="35" s="1"/>
  <c r="N18" i="35"/>
  <c r="O18" i="35" s="1"/>
  <c r="P18" i="35" s="1"/>
  <c r="Q18" i="35" s="1"/>
  <c r="R18" i="35" s="1"/>
  <c r="S18" i="35" s="1"/>
  <c r="T18" i="35" s="1"/>
  <c r="U18" i="35" s="1"/>
  <c r="V18" i="35" s="1"/>
  <c r="W18" i="35" s="1"/>
  <c r="X18" i="35" s="1"/>
  <c r="Y18" i="35" s="1"/>
  <c r="Z18" i="35" s="1"/>
  <c r="AA18" i="35" s="1"/>
  <c r="AB18" i="35" s="1"/>
  <c r="AC18" i="35" s="1"/>
  <c r="AD18" i="35" s="1"/>
  <c r="AE18" i="35" s="1"/>
  <c r="AF18" i="35" s="1"/>
  <c r="AG18" i="35" s="1"/>
  <c r="AH18" i="35" s="1"/>
  <c r="AI18" i="35" s="1"/>
  <c r="AJ18" i="35" s="1"/>
  <c r="AK18" i="35" s="1"/>
  <c r="AL18" i="35" s="1"/>
  <c r="AM18" i="35" s="1"/>
  <c r="AN18" i="35" s="1"/>
  <c r="AO18" i="35" s="1"/>
  <c r="AP18" i="35" s="1"/>
  <c r="AQ18" i="35" s="1"/>
  <c r="AR18" i="35" s="1"/>
  <c r="AS18" i="35" s="1"/>
  <c r="AT18" i="35" s="1"/>
  <c r="AU18" i="35" s="1"/>
  <c r="AV18" i="35" s="1"/>
  <c r="AW18" i="35" s="1"/>
  <c r="AX18" i="35" s="1"/>
  <c r="AY18" i="35" s="1"/>
  <c r="AZ18" i="35" s="1"/>
  <c r="BA18" i="35" s="1"/>
  <c r="BB18" i="35" s="1"/>
  <c r="BC18" i="35" s="1"/>
  <c r="BD18" i="35" s="1"/>
  <c r="BE18" i="35" s="1"/>
  <c r="BF18" i="35" s="1"/>
  <c r="BG18" i="35" s="1"/>
  <c r="BH18" i="35" s="1"/>
  <c r="BI18" i="35" s="1"/>
  <c r="BJ18" i="35" s="1"/>
  <c r="BK18" i="35" s="1"/>
  <c r="BL18" i="35" s="1"/>
  <c r="BM18" i="35" s="1"/>
  <c r="BN18" i="35" s="1"/>
  <c r="BO18" i="35" s="1"/>
  <c r="BP18" i="35" s="1"/>
  <c r="BQ18" i="35" s="1"/>
  <c r="N13" i="35"/>
  <c r="O13" i="35" s="1"/>
  <c r="P13" i="35" s="1"/>
  <c r="Q13" i="35" s="1"/>
  <c r="R13" i="35" s="1"/>
  <c r="S13" i="35" s="1"/>
  <c r="T13" i="35" s="1"/>
  <c r="U13" i="35" s="1"/>
  <c r="V13" i="35" s="1"/>
  <c r="W13" i="35" s="1"/>
  <c r="X13" i="35" s="1"/>
  <c r="Y13" i="35" s="1"/>
  <c r="Z13" i="35" s="1"/>
  <c r="AA13" i="35" s="1"/>
  <c r="AB13" i="35" s="1"/>
  <c r="AC13" i="35" s="1"/>
  <c r="AD13" i="35" s="1"/>
  <c r="AE13" i="35" s="1"/>
  <c r="AF13" i="35" s="1"/>
  <c r="AG13" i="35" s="1"/>
  <c r="AH13" i="35" s="1"/>
  <c r="AI13" i="35" s="1"/>
  <c r="AJ13" i="35" s="1"/>
  <c r="AK13" i="35" s="1"/>
  <c r="AL13" i="35" s="1"/>
  <c r="AM13" i="35" s="1"/>
  <c r="AN13" i="35" s="1"/>
  <c r="AO13" i="35" s="1"/>
  <c r="AP13" i="35" s="1"/>
  <c r="AQ13" i="35" s="1"/>
  <c r="AR13" i="35" s="1"/>
  <c r="AS13" i="35" s="1"/>
  <c r="AT13" i="35" s="1"/>
  <c r="AU13" i="35" s="1"/>
  <c r="AV13" i="35" s="1"/>
  <c r="AW13" i="35" s="1"/>
  <c r="AX13" i="35" s="1"/>
  <c r="AY13" i="35" s="1"/>
  <c r="AZ13" i="35" s="1"/>
  <c r="BA13" i="35" s="1"/>
  <c r="BB13" i="35" s="1"/>
  <c r="BC13" i="35" s="1"/>
  <c r="BD13" i="35" s="1"/>
  <c r="BE13" i="35" s="1"/>
  <c r="BF13" i="35" s="1"/>
  <c r="BG13" i="35" s="1"/>
  <c r="BH13" i="35" s="1"/>
  <c r="BI13" i="35" s="1"/>
  <c r="BJ13" i="35" s="1"/>
  <c r="BK13" i="35" s="1"/>
  <c r="BL13" i="35" s="1"/>
  <c r="BM13" i="35" s="1"/>
  <c r="BN13" i="35" s="1"/>
  <c r="BO13" i="35" s="1"/>
  <c r="BP13" i="35" s="1"/>
  <c r="BQ13" i="35" s="1"/>
  <c r="N12" i="35"/>
  <c r="O12" i="35" s="1"/>
  <c r="P12" i="35" s="1"/>
  <c r="Q12" i="35" s="1"/>
  <c r="R12" i="35" s="1"/>
  <c r="S12" i="35" s="1"/>
  <c r="T12" i="35" s="1"/>
  <c r="U12" i="35" s="1"/>
  <c r="V12" i="35" s="1"/>
  <c r="W12" i="35" s="1"/>
  <c r="X12" i="35" s="1"/>
  <c r="Y12" i="35" s="1"/>
  <c r="Z12" i="35" s="1"/>
  <c r="AA12" i="35" s="1"/>
  <c r="AB12" i="35" s="1"/>
  <c r="AC12" i="35" s="1"/>
  <c r="AD12" i="35" s="1"/>
  <c r="AE12" i="35" s="1"/>
  <c r="AF12" i="35" s="1"/>
  <c r="AG12" i="35" s="1"/>
  <c r="AH12" i="35" s="1"/>
  <c r="AI12" i="35" s="1"/>
  <c r="AJ12" i="35" s="1"/>
  <c r="AK12" i="35" s="1"/>
  <c r="AL12" i="35" s="1"/>
  <c r="AM12" i="35" s="1"/>
  <c r="AN12" i="35" s="1"/>
  <c r="AO12" i="35" s="1"/>
  <c r="AP12" i="35" s="1"/>
  <c r="AQ12" i="35" s="1"/>
  <c r="AR12" i="35" s="1"/>
  <c r="AS12" i="35" s="1"/>
  <c r="AT12" i="35" s="1"/>
  <c r="AU12" i="35" s="1"/>
  <c r="AV12" i="35" s="1"/>
  <c r="AW12" i="35" s="1"/>
  <c r="AX12" i="35" s="1"/>
  <c r="AY12" i="35" s="1"/>
  <c r="AZ12" i="35" s="1"/>
  <c r="BA12" i="35" s="1"/>
  <c r="BB12" i="35" s="1"/>
  <c r="BC12" i="35" s="1"/>
  <c r="BD12" i="35" s="1"/>
  <c r="BE12" i="35" s="1"/>
  <c r="BF12" i="35" s="1"/>
  <c r="BG12" i="35" s="1"/>
  <c r="BH12" i="35" s="1"/>
  <c r="BI12" i="35" s="1"/>
  <c r="BJ12" i="35" s="1"/>
  <c r="BK12" i="35" s="1"/>
  <c r="BL12" i="35" s="1"/>
  <c r="BM12" i="35" s="1"/>
  <c r="BN12" i="35" s="1"/>
  <c r="BO12" i="35" s="1"/>
  <c r="BP12" i="35" s="1"/>
  <c r="BQ12" i="35" s="1"/>
  <c r="N11" i="35"/>
  <c r="O11" i="35" s="1"/>
  <c r="P11" i="35" s="1"/>
  <c r="Q11" i="35" s="1"/>
  <c r="R11" i="35" s="1"/>
  <c r="S11" i="35" s="1"/>
  <c r="T11" i="35" s="1"/>
  <c r="U11" i="35" s="1"/>
  <c r="V11" i="35" s="1"/>
  <c r="W11" i="35" s="1"/>
  <c r="X11" i="35" s="1"/>
  <c r="Y11" i="35" s="1"/>
  <c r="Z11" i="35" s="1"/>
  <c r="AA11" i="35" s="1"/>
  <c r="AB11" i="35" s="1"/>
  <c r="AC11" i="35" s="1"/>
  <c r="AD11" i="35" s="1"/>
  <c r="AE11" i="35" s="1"/>
  <c r="AF11" i="35" s="1"/>
  <c r="AG11" i="35" s="1"/>
  <c r="AH11" i="35" s="1"/>
  <c r="AI11" i="35" s="1"/>
  <c r="AJ11" i="35" s="1"/>
  <c r="AK11" i="35" s="1"/>
  <c r="AL11" i="35" s="1"/>
  <c r="AM11" i="35" s="1"/>
  <c r="AN11" i="35" s="1"/>
  <c r="AO11" i="35" s="1"/>
  <c r="AP11" i="35" s="1"/>
  <c r="AQ11" i="35" s="1"/>
  <c r="AR11" i="35" s="1"/>
  <c r="AS11" i="35" s="1"/>
  <c r="AT11" i="35" s="1"/>
  <c r="AU11" i="35" s="1"/>
  <c r="AV11" i="35" s="1"/>
  <c r="AW11" i="35" s="1"/>
  <c r="AX11" i="35" s="1"/>
  <c r="AY11" i="35" s="1"/>
  <c r="AZ11" i="35" s="1"/>
  <c r="BA11" i="35" s="1"/>
  <c r="BB11" i="35" s="1"/>
  <c r="BC11" i="35" s="1"/>
  <c r="BD11" i="35" s="1"/>
  <c r="BE11" i="35" s="1"/>
  <c r="BF11" i="35" s="1"/>
  <c r="BG11" i="35" s="1"/>
  <c r="BH11" i="35" s="1"/>
  <c r="BI11" i="35" s="1"/>
  <c r="BJ11" i="35" s="1"/>
  <c r="BK11" i="35" s="1"/>
  <c r="BL11" i="35" s="1"/>
  <c r="BM11" i="35" s="1"/>
  <c r="BN11" i="35" s="1"/>
  <c r="BO11" i="35" s="1"/>
  <c r="BP11" i="35" s="1"/>
  <c r="BQ11" i="35" s="1"/>
  <c r="P129" i="41"/>
  <c r="R129" i="41"/>
  <c r="S129" i="41"/>
  <c r="T129" i="41"/>
  <c r="U129" i="41"/>
  <c r="V129" i="41"/>
  <c r="W129" i="41"/>
  <c r="X129" i="41"/>
  <c r="Y129" i="41"/>
  <c r="Z129" i="41"/>
  <c r="AA129" i="41"/>
  <c r="AB129" i="41"/>
  <c r="AC129" i="41"/>
  <c r="AD129" i="41"/>
  <c r="AE129" i="41"/>
  <c r="AF129" i="41"/>
  <c r="AG129" i="41"/>
  <c r="AH129" i="41"/>
  <c r="AI129" i="41"/>
  <c r="AJ129" i="41"/>
  <c r="AK129" i="41"/>
  <c r="AL129" i="41"/>
  <c r="AM129" i="41"/>
  <c r="AN129" i="41"/>
  <c r="AO129" i="41"/>
  <c r="AP129" i="41"/>
  <c r="AQ129" i="41"/>
  <c r="AR129" i="41"/>
  <c r="AS129" i="41"/>
  <c r="AT129" i="41"/>
  <c r="AU129" i="41"/>
  <c r="AV129" i="41"/>
  <c r="AW129" i="41"/>
  <c r="AX129" i="41"/>
  <c r="AY129" i="41"/>
  <c r="AZ129" i="41"/>
  <c r="BA129" i="41"/>
  <c r="BB129" i="41"/>
  <c r="BC129" i="41"/>
  <c r="BD129" i="41"/>
  <c r="BE129" i="41"/>
  <c r="BF129" i="41"/>
  <c r="BG129" i="41"/>
  <c r="BH129" i="41"/>
  <c r="BI129" i="41"/>
  <c r="BJ129" i="41"/>
  <c r="BK129" i="41"/>
  <c r="BL129" i="41"/>
  <c r="BM129" i="41"/>
  <c r="BN129" i="41"/>
  <c r="BO129" i="41"/>
  <c r="BP129" i="41"/>
  <c r="BQ129" i="41"/>
  <c r="BR129" i="41"/>
  <c r="BS129" i="41"/>
  <c r="BS51" i="41"/>
  <c r="BR51" i="41"/>
  <c r="BQ51" i="41"/>
  <c r="BP51" i="41"/>
  <c r="BO51" i="41"/>
  <c r="BN51" i="41"/>
  <c r="BM51" i="41"/>
  <c r="BL51" i="41"/>
  <c r="BK51" i="41"/>
  <c r="BJ51" i="41"/>
  <c r="BI51" i="41"/>
  <c r="BH51" i="41"/>
  <c r="BG51" i="41"/>
  <c r="BF51" i="41"/>
  <c r="BE51" i="41"/>
  <c r="BD51" i="41"/>
  <c r="BC51" i="41"/>
  <c r="BB51" i="41"/>
  <c r="BA51" i="41"/>
  <c r="AZ51" i="41"/>
  <c r="AY51" i="41"/>
  <c r="AX51" i="41"/>
  <c r="AW51" i="41"/>
  <c r="AV51" i="41"/>
  <c r="AU51" i="41"/>
  <c r="AT51" i="41"/>
  <c r="AS51" i="41"/>
  <c r="AR51" i="41"/>
  <c r="AQ51" i="41"/>
  <c r="AP51" i="41"/>
  <c r="AO51" i="41"/>
  <c r="AN51" i="41"/>
  <c r="AM51" i="41"/>
  <c r="AL51" i="41"/>
  <c r="AK51" i="41"/>
  <c r="AJ51" i="41"/>
  <c r="AI51" i="41"/>
  <c r="AH51" i="41"/>
  <c r="AG51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BS49" i="41"/>
  <c r="BR49" i="41"/>
  <c r="BQ49" i="41"/>
  <c r="BP49" i="41"/>
  <c r="BO49" i="41"/>
  <c r="BN49" i="41"/>
  <c r="BM49" i="41"/>
  <c r="BL49" i="41"/>
  <c r="BK49" i="41"/>
  <c r="BJ49" i="41"/>
  <c r="BI49" i="41"/>
  <c r="BH49" i="41"/>
  <c r="BG49" i="41"/>
  <c r="BF49" i="41"/>
  <c r="BE49" i="41"/>
  <c r="BD49" i="41"/>
  <c r="BC49" i="41"/>
  <c r="BB49" i="41"/>
  <c r="BA49" i="41"/>
  <c r="AZ49" i="41"/>
  <c r="AY49" i="41"/>
  <c r="AX49" i="41"/>
  <c r="AW49" i="41"/>
  <c r="AV49" i="41"/>
  <c r="AU49" i="41"/>
  <c r="AT49" i="41"/>
  <c r="AS49" i="41"/>
  <c r="AR49" i="41"/>
  <c r="AQ49" i="41"/>
  <c r="AP49" i="41"/>
  <c r="AO49" i="41"/>
  <c r="AN49" i="41"/>
  <c r="AM49" i="41"/>
  <c r="AL49" i="41"/>
  <c r="AK49" i="41"/>
  <c r="AJ49" i="41"/>
  <c r="AI49" i="41"/>
  <c r="AH49" i="41"/>
  <c r="AG49" i="41"/>
  <c r="AF49" i="41"/>
  <c r="AE49" i="41"/>
  <c r="AD49" i="41"/>
  <c r="AC49" i="41"/>
  <c r="AB49" i="41"/>
  <c r="AA49" i="41"/>
  <c r="Z49" i="41"/>
  <c r="Y49" i="41"/>
  <c r="X49" i="41"/>
  <c r="W49" i="41"/>
  <c r="V49" i="41"/>
  <c r="U49" i="41"/>
  <c r="T49" i="41"/>
  <c r="BS116" i="41"/>
  <c r="BS136" i="41" s="1"/>
  <c r="BS140" i="41" s="1"/>
  <c r="BR116" i="41"/>
  <c r="BR136" i="41" s="1"/>
  <c r="BR140" i="41" s="1"/>
  <c r="BQ116" i="41"/>
  <c r="BQ136" i="41" s="1"/>
  <c r="BQ140" i="41" s="1"/>
  <c r="BP116" i="41"/>
  <c r="BP136" i="41" s="1"/>
  <c r="BP140" i="41" s="1"/>
  <c r="BO116" i="41"/>
  <c r="BO136" i="41" s="1"/>
  <c r="BO140" i="41" s="1"/>
  <c r="BN116" i="41"/>
  <c r="BN136" i="41" s="1"/>
  <c r="BN140" i="41" s="1"/>
  <c r="BM116" i="41"/>
  <c r="BM136" i="41" s="1"/>
  <c r="BM140" i="41" s="1"/>
  <c r="BL116" i="41"/>
  <c r="BL136" i="41" s="1"/>
  <c r="BL140" i="41" s="1"/>
  <c r="BK116" i="41"/>
  <c r="BK136" i="41" s="1"/>
  <c r="BK140" i="41" s="1"/>
  <c r="BJ116" i="41"/>
  <c r="BJ136" i="41" s="1"/>
  <c r="BJ140" i="41" s="1"/>
  <c r="BI116" i="41"/>
  <c r="BI136" i="41" s="1"/>
  <c r="BI140" i="41" s="1"/>
  <c r="BH116" i="41"/>
  <c r="BH136" i="41" s="1"/>
  <c r="BH140" i="41" s="1"/>
  <c r="BG116" i="41"/>
  <c r="BG136" i="41" s="1"/>
  <c r="BG140" i="41" s="1"/>
  <c r="BF116" i="41"/>
  <c r="BF136" i="41" s="1"/>
  <c r="BF140" i="41" s="1"/>
  <c r="BE116" i="41"/>
  <c r="BE136" i="41" s="1"/>
  <c r="BE140" i="41" s="1"/>
  <c r="BD116" i="41"/>
  <c r="BD136" i="41" s="1"/>
  <c r="BD140" i="41" s="1"/>
  <c r="BC116" i="41"/>
  <c r="BC136" i="41" s="1"/>
  <c r="BC140" i="41" s="1"/>
  <c r="BB116" i="41"/>
  <c r="BB136" i="41" s="1"/>
  <c r="BB140" i="41" s="1"/>
  <c r="BA116" i="41"/>
  <c r="BA136" i="41" s="1"/>
  <c r="BA140" i="41" s="1"/>
  <c r="AZ116" i="41"/>
  <c r="AZ136" i="41" s="1"/>
  <c r="AZ140" i="41" s="1"/>
  <c r="AY116" i="41"/>
  <c r="AY136" i="41" s="1"/>
  <c r="AY140" i="41" s="1"/>
  <c r="AX116" i="41"/>
  <c r="AX136" i="41" s="1"/>
  <c r="AX140" i="41" s="1"/>
  <c r="AW116" i="41"/>
  <c r="AW136" i="41" s="1"/>
  <c r="AW140" i="41" s="1"/>
  <c r="AV116" i="41"/>
  <c r="AV136" i="41" s="1"/>
  <c r="AV140" i="41" s="1"/>
  <c r="AU116" i="41"/>
  <c r="AU136" i="41" s="1"/>
  <c r="AU140" i="41" s="1"/>
  <c r="AT116" i="41"/>
  <c r="AT136" i="41" s="1"/>
  <c r="AT140" i="41" s="1"/>
  <c r="AS116" i="41"/>
  <c r="AS136" i="41" s="1"/>
  <c r="AS140" i="41" s="1"/>
  <c r="AR116" i="41"/>
  <c r="AR136" i="41" s="1"/>
  <c r="AR140" i="41" s="1"/>
  <c r="AQ116" i="41"/>
  <c r="AQ136" i="41" s="1"/>
  <c r="AQ140" i="41" s="1"/>
  <c r="AP116" i="41"/>
  <c r="AP136" i="41" s="1"/>
  <c r="AP140" i="41" s="1"/>
  <c r="AO116" i="41"/>
  <c r="AO136" i="41" s="1"/>
  <c r="AO140" i="41" s="1"/>
  <c r="AN116" i="41"/>
  <c r="AN136" i="41" s="1"/>
  <c r="AN140" i="41" s="1"/>
  <c r="AM116" i="41"/>
  <c r="AM136" i="41" s="1"/>
  <c r="AM140" i="41" s="1"/>
  <c r="AL116" i="41"/>
  <c r="AL136" i="41" s="1"/>
  <c r="AL140" i="41" s="1"/>
  <c r="AK116" i="41"/>
  <c r="AK136" i="41" s="1"/>
  <c r="AK140" i="41" s="1"/>
  <c r="AJ116" i="41"/>
  <c r="AJ136" i="41" s="1"/>
  <c r="AJ140" i="41" s="1"/>
  <c r="AI116" i="41"/>
  <c r="AI136" i="41" s="1"/>
  <c r="AI140" i="41" s="1"/>
  <c r="AH116" i="41"/>
  <c r="AH136" i="41" s="1"/>
  <c r="AH140" i="41" s="1"/>
  <c r="AG116" i="41"/>
  <c r="AG136" i="41" s="1"/>
  <c r="AG140" i="41" s="1"/>
  <c r="AF116" i="41"/>
  <c r="AF136" i="41" s="1"/>
  <c r="AF140" i="41" s="1"/>
  <c r="AE116" i="41"/>
  <c r="AE136" i="41" s="1"/>
  <c r="AE140" i="41" s="1"/>
  <c r="AD116" i="41"/>
  <c r="AD136" i="41" s="1"/>
  <c r="AD140" i="41" s="1"/>
  <c r="BS115" i="41"/>
  <c r="BR115" i="41"/>
  <c r="BQ115" i="41"/>
  <c r="BP115" i="41"/>
  <c r="BO115" i="41"/>
  <c r="BN115" i="41"/>
  <c r="BM115" i="41"/>
  <c r="BL115" i="41"/>
  <c r="BK115" i="41"/>
  <c r="BJ115" i="41"/>
  <c r="BI115" i="41"/>
  <c r="BH115" i="41"/>
  <c r="BG115" i="41"/>
  <c r="BF115" i="41"/>
  <c r="BE115" i="41"/>
  <c r="BD115" i="41"/>
  <c r="BC115" i="41"/>
  <c r="BB115" i="41"/>
  <c r="BA115" i="41"/>
  <c r="AZ115" i="41"/>
  <c r="AY115" i="41"/>
  <c r="AX115" i="41"/>
  <c r="AW115" i="41"/>
  <c r="AV115" i="41"/>
  <c r="AU115" i="41"/>
  <c r="AT115" i="41"/>
  <c r="AS115" i="41"/>
  <c r="AR115" i="41"/>
  <c r="AQ115" i="41"/>
  <c r="AP115" i="41"/>
  <c r="AO115" i="41"/>
  <c r="AN115" i="41"/>
  <c r="AM115" i="41"/>
  <c r="AL115" i="41"/>
  <c r="AK115" i="41"/>
  <c r="AJ115" i="41"/>
  <c r="AI115" i="41"/>
  <c r="AH115" i="41"/>
  <c r="AG115" i="41"/>
  <c r="AF115" i="41"/>
  <c r="AE115" i="41"/>
  <c r="AD115" i="41"/>
  <c r="P116" i="41"/>
  <c r="P136" i="41" s="1"/>
  <c r="P140" i="41" s="1"/>
  <c r="P115" i="41"/>
  <c r="T50" i="41"/>
  <c r="T48" i="41" s="1"/>
  <c r="U50" i="41"/>
  <c r="U48" i="41" s="1"/>
  <c r="V50" i="41"/>
  <c r="V48" i="41" s="1"/>
  <c r="W50" i="41"/>
  <c r="W48" i="41" s="1"/>
  <c r="X50" i="41"/>
  <c r="X48" i="41" s="1"/>
  <c r="Y50" i="41"/>
  <c r="Y48" i="41" s="1"/>
  <c r="Z50" i="41"/>
  <c r="Z48" i="41" s="1"/>
  <c r="AA50" i="41"/>
  <c r="AA48" i="41" s="1"/>
  <c r="AB50" i="41"/>
  <c r="AB48" i="41" s="1"/>
  <c r="AC50" i="41"/>
  <c r="AC48" i="41" s="1"/>
  <c r="AD50" i="41"/>
  <c r="AD48" i="41" s="1"/>
  <c r="AE50" i="41"/>
  <c r="AE48" i="41" s="1"/>
  <c r="AF50" i="41"/>
  <c r="AF48" i="41" s="1"/>
  <c r="AG50" i="41"/>
  <c r="AG48" i="41" s="1"/>
  <c r="AH50" i="41"/>
  <c r="AH48" i="41" s="1"/>
  <c r="AI50" i="41"/>
  <c r="AI48" i="41" s="1"/>
  <c r="AJ50" i="41"/>
  <c r="AJ48" i="41" s="1"/>
  <c r="AK50" i="41"/>
  <c r="AK48" i="41" s="1"/>
  <c r="AL50" i="41"/>
  <c r="AL48" i="41" s="1"/>
  <c r="AM50" i="41"/>
  <c r="AM48" i="41" s="1"/>
  <c r="AN50" i="41"/>
  <c r="AN48" i="41" s="1"/>
  <c r="AO50" i="41"/>
  <c r="AO48" i="41" s="1"/>
  <c r="AP50" i="41"/>
  <c r="AP48" i="41" s="1"/>
  <c r="AQ50" i="41"/>
  <c r="AQ48" i="41" s="1"/>
  <c r="AR50" i="41"/>
  <c r="AR48" i="41" s="1"/>
  <c r="AS50" i="41"/>
  <c r="AS48" i="41" s="1"/>
  <c r="AT50" i="41"/>
  <c r="AT48" i="41" s="1"/>
  <c r="AU50" i="41"/>
  <c r="AU48" i="41" s="1"/>
  <c r="AV50" i="41"/>
  <c r="AV48" i="41" s="1"/>
  <c r="AW50" i="41"/>
  <c r="AW48" i="41" s="1"/>
  <c r="AX50" i="41"/>
  <c r="AX48" i="41" s="1"/>
  <c r="AY50" i="41"/>
  <c r="AY48" i="41" s="1"/>
  <c r="AZ50" i="41"/>
  <c r="AZ48" i="41" s="1"/>
  <c r="BA50" i="41"/>
  <c r="BA48" i="41" s="1"/>
  <c r="BB50" i="41"/>
  <c r="BB48" i="41" s="1"/>
  <c r="BC50" i="41"/>
  <c r="BC48" i="41" s="1"/>
  <c r="BD50" i="41"/>
  <c r="BD48" i="41" s="1"/>
  <c r="BE50" i="41"/>
  <c r="BE48" i="41" s="1"/>
  <c r="BF50" i="41"/>
  <c r="BF48" i="41" s="1"/>
  <c r="BG50" i="41"/>
  <c r="BG48" i="41" s="1"/>
  <c r="BH50" i="41"/>
  <c r="BH48" i="41" s="1"/>
  <c r="BI50" i="41"/>
  <c r="BI48" i="41" s="1"/>
  <c r="BJ50" i="41"/>
  <c r="BJ48" i="41" s="1"/>
  <c r="BK50" i="41"/>
  <c r="BK48" i="41" s="1"/>
  <c r="BL50" i="41"/>
  <c r="BL48" i="41" s="1"/>
  <c r="BM50" i="41"/>
  <c r="BM48" i="41" s="1"/>
  <c r="BN50" i="41"/>
  <c r="BN48" i="41" s="1"/>
  <c r="BO50" i="41"/>
  <c r="BO48" i="41" s="1"/>
  <c r="BP50" i="41"/>
  <c r="BP48" i="41" s="1"/>
  <c r="BQ50" i="41"/>
  <c r="BQ48" i="41" s="1"/>
  <c r="BR50" i="41"/>
  <c r="BR48" i="41" s="1"/>
  <c r="BS50" i="41"/>
  <c r="BS48" i="41" s="1"/>
  <c r="AD42" i="41"/>
  <c r="AE42" i="41" s="1"/>
  <c r="AF42" i="41" s="1"/>
  <c r="AG42" i="41" s="1"/>
  <c r="AH42" i="41" s="1"/>
  <c r="AI42" i="41" s="1"/>
  <c r="AJ42" i="41" s="1"/>
  <c r="AK42" i="41" s="1"/>
  <c r="AL42" i="41" s="1"/>
  <c r="AM42" i="41" s="1"/>
  <c r="AN42" i="41" s="1"/>
  <c r="AO42" i="41" s="1"/>
  <c r="AP42" i="41" s="1"/>
  <c r="AQ42" i="41" s="1"/>
  <c r="AR42" i="41" s="1"/>
  <c r="AS42" i="41" s="1"/>
  <c r="AT42" i="41" s="1"/>
  <c r="AU42" i="41" s="1"/>
  <c r="AV42" i="41" s="1"/>
  <c r="AW42" i="41" s="1"/>
  <c r="AX42" i="41" s="1"/>
  <c r="AY42" i="41" s="1"/>
  <c r="AZ42" i="41" s="1"/>
  <c r="BA42" i="41" s="1"/>
  <c r="BB42" i="41" s="1"/>
  <c r="BC42" i="41" s="1"/>
  <c r="BD42" i="41" s="1"/>
  <c r="BE42" i="41" s="1"/>
  <c r="BF42" i="41" s="1"/>
  <c r="BG42" i="41" s="1"/>
  <c r="BH42" i="41" s="1"/>
  <c r="BI42" i="41" s="1"/>
  <c r="BJ42" i="41" s="1"/>
  <c r="BK42" i="41" s="1"/>
  <c r="BL42" i="41" s="1"/>
  <c r="BM42" i="41" s="1"/>
  <c r="BN42" i="41" s="1"/>
  <c r="BO42" i="41" s="1"/>
  <c r="BP42" i="41" s="1"/>
  <c r="BQ42" i="41" s="1"/>
  <c r="BR42" i="41" s="1"/>
  <c r="BS42" i="41" s="1"/>
  <c r="AD43" i="41"/>
  <c r="AE43" i="41" s="1"/>
  <c r="AF43" i="41" s="1"/>
  <c r="AG43" i="41" s="1"/>
  <c r="AH43" i="41" s="1"/>
  <c r="AI43" i="41" s="1"/>
  <c r="AJ43" i="41" s="1"/>
  <c r="AK43" i="41" s="1"/>
  <c r="AL43" i="41" s="1"/>
  <c r="AM43" i="41" s="1"/>
  <c r="AN43" i="41" s="1"/>
  <c r="AO43" i="41" s="1"/>
  <c r="AP43" i="41" s="1"/>
  <c r="AQ43" i="41" s="1"/>
  <c r="AR43" i="41" s="1"/>
  <c r="AS43" i="41" s="1"/>
  <c r="AT43" i="41" s="1"/>
  <c r="AU43" i="41" s="1"/>
  <c r="AV43" i="41" s="1"/>
  <c r="AW43" i="41" s="1"/>
  <c r="AX43" i="41" s="1"/>
  <c r="AY43" i="41" s="1"/>
  <c r="AZ43" i="41" s="1"/>
  <c r="BA43" i="41" s="1"/>
  <c r="BB43" i="41" s="1"/>
  <c r="BC43" i="41" s="1"/>
  <c r="BD43" i="41" s="1"/>
  <c r="BE43" i="41" s="1"/>
  <c r="BF43" i="41" s="1"/>
  <c r="BG43" i="41" s="1"/>
  <c r="BH43" i="41" s="1"/>
  <c r="BI43" i="41" s="1"/>
  <c r="BJ43" i="41" s="1"/>
  <c r="BK43" i="41" s="1"/>
  <c r="BL43" i="41" s="1"/>
  <c r="BM43" i="41" s="1"/>
  <c r="BN43" i="41" s="1"/>
  <c r="BO43" i="41" s="1"/>
  <c r="BP43" i="41" s="1"/>
  <c r="BQ43" i="41" s="1"/>
  <c r="BR43" i="41" s="1"/>
  <c r="BS43" i="41" s="1"/>
  <c r="AD44" i="41"/>
  <c r="AE44" i="41" s="1"/>
  <c r="AF44" i="41" s="1"/>
  <c r="AG44" i="41" s="1"/>
  <c r="AH44" i="41" s="1"/>
  <c r="AI44" i="41" s="1"/>
  <c r="AJ44" i="41" s="1"/>
  <c r="AK44" i="41" s="1"/>
  <c r="AL44" i="41" s="1"/>
  <c r="AM44" i="41" s="1"/>
  <c r="AN44" i="41" s="1"/>
  <c r="AO44" i="41" s="1"/>
  <c r="AP44" i="41" s="1"/>
  <c r="AQ44" i="41" s="1"/>
  <c r="AR44" i="41" s="1"/>
  <c r="AS44" i="41" s="1"/>
  <c r="AT44" i="41" s="1"/>
  <c r="AU44" i="41" s="1"/>
  <c r="AV44" i="41" s="1"/>
  <c r="AW44" i="41" s="1"/>
  <c r="AX44" i="41" s="1"/>
  <c r="AY44" i="41" s="1"/>
  <c r="AZ44" i="41" s="1"/>
  <c r="BA44" i="41" s="1"/>
  <c r="BB44" i="41" s="1"/>
  <c r="BC44" i="41" s="1"/>
  <c r="BD44" i="41" s="1"/>
  <c r="BE44" i="41" s="1"/>
  <c r="BF44" i="41" s="1"/>
  <c r="BG44" i="41" s="1"/>
  <c r="BH44" i="41" s="1"/>
  <c r="BI44" i="41" s="1"/>
  <c r="BJ44" i="41" s="1"/>
  <c r="BK44" i="41" s="1"/>
  <c r="BL44" i="41" s="1"/>
  <c r="BM44" i="41" s="1"/>
  <c r="BN44" i="41" s="1"/>
  <c r="BO44" i="41" s="1"/>
  <c r="BP44" i="41" s="1"/>
  <c r="BQ44" i="41" s="1"/>
  <c r="BR44" i="41" s="1"/>
  <c r="BS44" i="41" s="1"/>
  <c r="AD45" i="41"/>
  <c r="AE45" i="41" s="1"/>
  <c r="AF45" i="41" s="1"/>
  <c r="AG45" i="41" s="1"/>
  <c r="AH45" i="41" s="1"/>
  <c r="AI45" i="41" s="1"/>
  <c r="AJ45" i="41" s="1"/>
  <c r="AK45" i="41" s="1"/>
  <c r="AL45" i="41" s="1"/>
  <c r="AM45" i="41" s="1"/>
  <c r="AN45" i="41" s="1"/>
  <c r="AO45" i="41" s="1"/>
  <c r="AP45" i="41" s="1"/>
  <c r="AQ45" i="41" s="1"/>
  <c r="AR45" i="41" s="1"/>
  <c r="AS45" i="41" s="1"/>
  <c r="AT45" i="41" s="1"/>
  <c r="AU45" i="41" s="1"/>
  <c r="AV45" i="41" s="1"/>
  <c r="AW45" i="41" s="1"/>
  <c r="AX45" i="41" s="1"/>
  <c r="AY45" i="41" s="1"/>
  <c r="AZ45" i="41" s="1"/>
  <c r="BA45" i="41" s="1"/>
  <c r="BB45" i="41" s="1"/>
  <c r="BC45" i="41" s="1"/>
  <c r="BD45" i="41" s="1"/>
  <c r="BE45" i="41" s="1"/>
  <c r="BF45" i="41" s="1"/>
  <c r="BG45" i="41" s="1"/>
  <c r="BH45" i="41" s="1"/>
  <c r="BI45" i="41" s="1"/>
  <c r="BJ45" i="41" s="1"/>
  <c r="BK45" i="41" s="1"/>
  <c r="BL45" i="41" s="1"/>
  <c r="BM45" i="41" s="1"/>
  <c r="BN45" i="41" s="1"/>
  <c r="BO45" i="41" s="1"/>
  <c r="BP45" i="41" s="1"/>
  <c r="BQ45" i="41" s="1"/>
  <c r="BR45" i="41" s="1"/>
  <c r="BS45" i="41" s="1"/>
  <c r="AD41" i="41"/>
  <c r="AE41" i="41" s="1"/>
  <c r="AF41" i="41" s="1"/>
  <c r="AG41" i="41" s="1"/>
  <c r="AH41" i="41" s="1"/>
  <c r="AI41" i="41" s="1"/>
  <c r="AJ41" i="41" s="1"/>
  <c r="AK41" i="41" s="1"/>
  <c r="AL41" i="41" s="1"/>
  <c r="AM41" i="41" s="1"/>
  <c r="AN41" i="41" s="1"/>
  <c r="AO41" i="41" s="1"/>
  <c r="AP41" i="41" s="1"/>
  <c r="AQ41" i="41" s="1"/>
  <c r="AR41" i="41" s="1"/>
  <c r="AS41" i="41" s="1"/>
  <c r="AT41" i="41" s="1"/>
  <c r="AU41" i="41" s="1"/>
  <c r="AV41" i="41" s="1"/>
  <c r="AW41" i="41" s="1"/>
  <c r="AX41" i="41" s="1"/>
  <c r="AY41" i="41" s="1"/>
  <c r="AZ41" i="41" s="1"/>
  <c r="BA41" i="41" s="1"/>
  <c r="BB41" i="41" s="1"/>
  <c r="BC41" i="41" s="1"/>
  <c r="BD41" i="41" s="1"/>
  <c r="BE41" i="41" s="1"/>
  <c r="BF41" i="41" s="1"/>
  <c r="BG41" i="41" s="1"/>
  <c r="BH41" i="41" s="1"/>
  <c r="BI41" i="41" s="1"/>
  <c r="BJ41" i="41" s="1"/>
  <c r="BK41" i="41" s="1"/>
  <c r="BL41" i="41" s="1"/>
  <c r="BM41" i="41" s="1"/>
  <c r="BN41" i="41" s="1"/>
  <c r="BO41" i="41" s="1"/>
  <c r="BP41" i="41" s="1"/>
  <c r="BQ41" i="41" s="1"/>
  <c r="BR41" i="41" s="1"/>
  <c r="BS41" i="41" s="1"/>
  <c r="L63" i="42" l="1"/>
  <c r="L66" i="42"/>
  <c r="L67" i="42"/>
  <c r="L68" i="42"/>
  <c r="L84" i="42"/>
  <c r="M84" i="42"/>
  <c r="M63" i="42"/>
  <c r="M66" i="42"/>
  <c r="M67" i="42"/>
  <c r="M68" i="42"/>
  <c r="N84" i="42"/>
  <c r="N63" i="42"/>
  <c r="N66" i="42"/>
  <c r="N67" i="42"/>
  <c r="N68" i="42"/>
  <c r="O68" i="42"/>
  <c r="O84" i="42"/>
  <c r="O63" i="42"/>
  <c r="O66" i="42"/>
  <c r="O67" i="42"/>
  <c r="S33" i="23"/>
  <c r="Q69" i="42" s="1"/>
  <c r="P67" i="42"/>
  <c r="P68" i="42"/>
  <c r="P84" i="42"/>
  <c r="P63" i="42"/>
  <c r="P66" i="42"/>
  <c r="X68" i="42"/>
  <c r="X84" i="42"/>
  <c r="X63" i="42"/>
  <c r="X66" i="42"/>
  <c r="X67" i="42"/>
  <c r="Y84" i="42"/>
  <c r="AB33" i="23"/>
  <c r="Z69" i="42" s="1"/>
  <c r="Y67" i="42"/>
  <c r="Y68" i="42"/>
  <c r="Y63" i="42"/>
  <c r="Y66" i="42"/>
  <c r="D30" i="23"/>
  <c r="BS133" i="41"/>
  <c r="BR133" i="41"/>
  <c r="BQ133" i="41"/>
  <c r="BP133" i="41"/>
  <c r="BO133" i="41"/>
  <c r="BN133" i="41"/>
  <c r="BM133" i="41"/>
  <c r="BL133" i="41"/>
  <c r="BK133" i="41"/>
  <c r="BJ133" i="41"/>
  <c r="BI133" i="41"/>
  <c r="BH133" i="41"/>
  <c r="BG133" i="41"/>
  <c r="BF133" i="41"/>
  <c r="BE133" i="41"/>
  <c r="BD133" i="41"/>
  <c r="BC133" i="41"/>
  <c r="BB133" i="41"/>
  <c r="BA133" i="41"/>
  <c r="AZ133" i="41"/>
  <c r="AY133" i="41"/>
  <c r="AX133" i="41"/>
  <c r="AW133" i="41"/>
  <c r="AV133" i="41"/>
  <c r="AU133" i="41"/>
  <c r="AT133" i="41"/>
  <c r="AS133" i="41"/>
  <c r="AR133" i="41"/>
  <c r="AQ133" i="41"/>
  <c r="AP133" i="41"/>
  <c r="AO133" i="41"/>
  <c r="AN133" i="41"/>
  <c r="AM133" i="41"/>
  <c r="AL133" i="41"/>
  <c r="AK133" i="41"/>
  <c r="AJ133" i="41"/>
  <c r="AI133" i="41"/>
  <c r="AH133" i="41"/>
  <c r="AG133" i="41"/>
  <c r="AF133" i="41"/>
  <c r="AE133" i="41"/>
  <c r="AD133" i="41"/>
  <c r="AC133" i="41"/>
  <c r="AB133" i="41"/>
  <c r="AA133" i="41"/>
  <c r="Z133" i="41"/>
  <c r="Y133" i="41"/>
  <c r="X133" i="41"/>
  <c r="W133" i="41"/>
  <c r="V133" i="41"/>
  <c r="U133" i="41"/>
  <c r="T133" i="41"/>
  <c r="P133" i="41"/>
  <c r="T33" i="23" l="1"/>
  <c r="R69" i="42" s="1"/>
  <c r="Q66" i="42"/>
  <c r="Q67" i="42"/>
  <c r="Q68" i="42"/>
  <c r="Q84" i="42"/>
  <c r="Q63" i="42"/>
  <c r="Z84" i="42"/>
  <c r="Z68" i="42"/>
  <c r="AC33" i="23"/>
  <c r="AA69" i="42" s="1"/>
  <c r="D33" i="23"/>
  <c r="AA35" i="23" s="1"/>
  <c r="Z63" i="42"/>
  <c r="Z66" i="42"/>
  <c r="Z67" i="42"/>
  <c r="D31" i="23"/>
  <c r="AD35" i="23" l="1"/>
  <c r="AB77" i="42" s="1"/>
  <c r="AC35" i="23"/>
  <c r="AA77" i="42" s="1"/>
  <c r="H51" i="23"/>
  <c r="H50" i="23"/>
  <c r="I50" i="23"/>
  <c r="M35" i="23"/>
  <c r="K77" i="42" s="1"/>
  <c r="U35" i="23"/>
  <c r="S77" i="42" s="1"/>
  <c r="AB52" i="23"/>
  <c r="Z75" i="42" s="1"/>
  <c r="Q35" i="23"/>
  <c r="O77" i="42" s="1"/>
  <c r="O35" i="23"/>
  <c r="Y77" i="42"/>
  <c r="R35" i="23"/>
  <c r="P77" i="42" s="1"/>
  <c r="N35" i="23"/>
  <c r="L77" i="42" s="1"/>
  <c r="AB35" i="23"/>
  <c r="Z77" i="42" s="1"/>
  <c r="S35" i="23"/>
  <c r="Q77" i="42" s="1"/>
  <c r="AB50" i="23"/>
  <c r="Z74" i="42" s="1"/>
  <c r="T35" i="23"/>
  <c r="R77" i="42" s="1"/>
  <c r="S51" i="23"/>
  <c r="Q99" i="42" s="1"/>
  <c r="AB51" i="23"/>
  <c r="Z73" i="42" s="1"/>
  <c r="S52" i="23"/>
  <c r="Q75" i="42" s="1"/>
  <c r="S50" i="23"/>
  <c r="Q74" i="42" s="1"/>
  <c r="J50" i="23"/>
  <c r="N51" i="23"/>
  <c r="Q50" i="23"/>
  <c r="O74" i="42" s="1"/>
  <c r="R51" i="23"/>
  <c r="P52" i="23"/>
  <c r="N75" i="42" s="1"/>
  <c r="J52" i="23"/>
  <c r="K50" i="23"/>
  <c r="M51" i="23"/>
  <c r="O50" i="23"/>
  <c r="M74" i="42" s="1"/>
  <c r="Q51" i="23"/>
  <c r="I52" i="23"/>
  <c r="M52" i="23"/>
  <c r="K75" i="42" s="1"/>
  <c r="N50" i="23"/>
  <c r="L74" i="42" s="1"/>
  <c r="P51" i="23"/>
  <c r="R52" i="23"/>
  <c r="P75" i="42" s="1"/>
  <c r="Z51" i="23"/>
  <c r="I51" i="23"/>
  <c r="N52" i="23"/>
  <c r="L75" i="42" s="1"/>
  <c r="Q52" i="23"/>
  <c r="O75" i="42" s="1"/>
  <c r="J51" i="23"/>
  <c r="L51" i="23"/>
  <c r="M50" i="23"/>
  <c r="K74" i="42" s="1"/>
  <c r="P50" i="23"/>
  <c r="N74" i="42" s="1"/>
  <c r="AA52" i="23"/>
  <c r="Y75" i="42" s="1"/>
  <c r="L52" i="23"/>
  <c r="O52" i="23"/>
  <c r="M75" i="42" s="1"/>
  <c r="AA51" i="23"/>
  <c r="Z52" i="23"/>
  <c r="X75" i="42" s="1"/>
  <c r="K51" i="23"/>
  <c r="L50" i="23"/>
  <c r="K52" i="23"/>
  <c r="Z50" i="23"/>
  <c r="X74" i="42" s="1"/>
  <c r="AA50" i="23"/>
  <c r="Y74" i="42" s="1"/>
  <c r="O51" i="23"/>
  <c r="R50" i="23"/>
  <c r="P74" i="42" s="1"/>
  <c r="AD33" i="23"/>
  <c r="AA68" i="42"/>
  <c r="AC50" i="23"/>
  <c r="AA74" i="42" s="1"/>
  <c r="AC51" i="23"/>
  <c r="AA84" i="42"/>
  <c r="AC52" i="23"/>
  <c r="AA75" i="42" s="1"/>
  <c r="AA67" i="42"/>
  <c r="AA66" i="42"/>
  <c r="AA63" i="42"/>
  <c r="U33" i="23"/>
  <c r="R66" i="42"/>
  <c r="R67" i="42"/>
  <c r="R68" i="42"/>
  <c r="T50" i="23"/>
  <c r="R74" i="42" s="1"/>
  <c r="R84" i="42"/>
  <c r="T52" i="23"/>
  <c r="R75" i="42" s="1"/>
  <c r="T51" i="23"/>
  <c r="R63" i="42"/>
  <c r="BS39" i="41"/>
  <c r="BR39" i="41"/>
  <c r="BQ39" i="41"/>
  <c r="BP39" i="41"/>
  <c r="BO39" i="41"/>
  <c r="BN39" i="41"/>
  <c r="BM39" i="41"/>
  <c r="BL39" i="41"/>
  <c r="BK39" i="41"/>
  <c r="BJ39" i="41"/>
  <c r="BI39" i="41"/>
  <c r="BH39" i="41"/>
  <c r="BG39" i="41"/>
  <c r="BF39" i="41"/>
  <c r="BE39" i="41"/>
  <c r="BD39" i="41"/>
  <c r="BC39" i="41"/>
  <c r="BB39" i="41"/>
  <c r="BA39" i="41"/>
  <c r="AZ39" i="41"/>
  <c r="AY39" i="41"/>
  <c r="AX39" i="41"/>
  <c r="AW39" i="41"/>
  <c r="AV39" i="41"/>
  <c r="AU39" i="41"/>
  <c r="AT39" i="41"/>
  <c r="AS39" i="41"/>
  <c r="AR39" i="41"/>
  <c r="AQ39" i="41"/>
  <c r="AP39" i="41"/>
  <c r="AO39" i="41"/>
  <c r="AN39" i="41"/>
  <c r="AM39" i="41"/>
  <c r="AL39" i="41"/>
  <c r="AK39" i="41"/>
  <c r="AJ39" i="41"/>
  <c r="AI39" i="41"/>
  <c r="AH39" i="41"/>
  <c r="AG39" i="41"/>
  <c r="AF39" i="41"/>
  <c r="AE39" i="41"/>
  <c r="AD39" i="41"/>
  <c r="AC39" i="41"/>
  <c r="AB39" i="41"/>
  <c r="AA39" i="41"/>
  <c r="Z39" i="41"/>
  <c r="Y39" i="41"/>
  <c r="X39" i="41"/>
  <c r="W39" i="41"/>
  <c r="V39" i="41"/>
  <c r="U39" i="41"/>
  <c r="T39" i="41"/>
  <c r="AE35" i="23" l="1"/>
  <c r="AC77" i="42" s="1"/>
  <c r="AB69" i="42"/>
  <c r="V35" i="23"/>
  <c r="T77" i="42" s="1"/>
  <c r="S69" i="42"/>
  <c r="K99" i="42"/>
  <c r="K81" i="42" s="1"/>
  <c r="K73" i="42"/>
  <c r="P35" i="23"/>
  <c r="N77" i="42" s="1"/>
  <c r="M77" i="42"/>
  <c r="Q73" i="42"/>
  <c r="Z99" i="42"/>
  <c r="AA73" i="42"/>
  <c r="AA99" i="42"/>
  <c r="Y73" i="42"/>
  <c r="Y99" i="42"/>
  <c r="X73" i="42"/>
  <c r="X99" i="42"/>
  <c r="P99" i="42"/>
  <c r="P73" i="42"/>
  <c r="N73" i="42"/>
  <c r="N99" i="42"/>
  <c r="L73" i="42"/>
  <c r="L61" i="42" s="1"/>
  <c r="L99" i="42"/>
  <c r="AE33" i="23"/>
  <c r="AB67" i="42"/>
  <c r="AB68" i="42"/>
  <c r="AD50" i="23"/>
  <c r="AB74" i="42" s="1"/>
  <c r="AD51" i="23"/>
  <c r="AB84" i="42"/>
  <c r="AD52" i="23"/>
  <c r="AB75" i="42" s="1"/>
  <c r="AB63" i="42"/>
  <c r="AB66" i="42"/>
  <c r="R99" i="42"/>
  <c r="R73" i="42"/>
  <c r="V33" i="23"/>
  <c r="S63" i="42"/>
  <c r="S66" i="42"/>
  <c r="S67" i="42"/>
  <c r="S84" i="42"/>
  <c r="U50" i="23"/>
  <c r="S74" i="42" s="1"/>
  <c r="U52" i="23"/>
  <c r="S75" i="42" s="1"/>
  <c r="U51" i="23"/>
  <c r="S68" i="42"/>
  <c r="M73" i="42"/>
  <c r="M99" i="42"/>
  <c r="O73" i="42"/>
  <c r="O99" i="42"/>
  <c r="AF35" i="23" l="1"/>
  <c r="AD77" i="42" s="1"/>
  <c r="AC69" i="42"/>
  <c r="K11" i="42"/>
  <c r="W35" i="23"/>
  <c r="U77" i="42" s="1"/>
  <c r="T69" i="42"/>
  <c r="K61" i="42"/>
  <c r="K109" i="42" s="1"/>
  <c r="K107" i="42" s="1"/>
  <c r="K12" i="42" s="1"/>
  <c r="W33" i="23"/>
  <c r="T63" i="42"/>
  <c r="T66" i="42"/>
  <c r="T84" i="42"/>
  <c r="V50" i="23"/>
  <c r="T74" i="42" s="1"/>
  <c r="V52" i="23"/>
  <c r="T75" i="42" s="1"/>
  <c r="T67" i="42"/>
  <c r="T68" i="42"/>
  <c r="V51" i="23"/>
  <c r="AF33" i="23"/>
  <c r="AC66" i="42"/>
  <c r="AC67" i="42"/>
  <c r="AC68" i="42"/>
  <c r="AE50" i="23"/>
  <c r="AC74" i="42" s="1"/>
  <c r="AC84" i="42"/>
  <c r="AE51" i="23"/>
  <c r="AC63" i="42"/>
  <c r="AE52" i="23"/>
  <c r="AC75" i="42" s="1"/>
  <c r="S99" i="42"/>
  <c r="S73" i="42"/>
  <c r="AB99" i="42"/>
  <c r="AB73" i="42"/>
  <c r="A3" i="41"/>
  <c r="F15" i="9"/>
  <c r="G15" i="9"/>
  <c r="H15" i="9"/>
  <c r="I15" i="9"/>
  <c r="J15" i="9"/>
  <c r="K15" i="9"/>
  <c r="F30" i="9"/>
  <c r="G30" i="9"/>
  <c r="H30" i="9"/>
  <c r="I30" i="9"/>
  <c r="J30" i="9"/>
  <c r="K30" i="9"/>
  <c r="L30" i="9"/>
  <c r="E15" i="9"/>
  <c r="E30" i="9"/>
  <c r="X35" i="23" l="1"/>
  <c r="V77" i="42" s="1"/>
  <c r="U69" i="42"/>
  <c r="AG35" i="23"/>
  <c r="AE77" i="42" s="1"/>
  <c r="AD69" i="42"/>
  <c r="K10" i="42"/>
  <c r="AG33" i="23"/>
  <c r="AD66" i="42"/>
  <c r="AD67" i="42"/>
  <c r="AD68" i="42"/>
  <c r="AF50" i="23"/>
  <c r="AD74" i="42" s="1"/>
  <c r="AD63" i="42"/>
  <c r="AF51" i="23"/>
  <c r="AD84" i="42"/>
  <c r="AF52" i="23"/>
  <c r="AD75" i="42" s="1"/>
  <c r="T99" i="42"/>
  <c r="T73" i="42"/>
  <c r="AC99" i="42"/>
  <c r="AC73" i="42"/>
  <c r="X33" i="23"/>
  <c r="U63" i="42"/>
  <c r="U66" i="42"/>
  <c r="U84" i="42"/>
  <c r="W50" i="23"/>
  <c r="U74" i="42" s="1"/>
  <c r="W52" i="23"/>
  <c r="U75" i="42" s="1"/>
  <c r="U67" i="42"/>
  <c r="W51" i="23"/>
  <c r="U68" i="42"/>
  <c r="A2" i="42"/>
  <c r="AH35" i="23" l="1"/>
  <c r="AF77" i="42" s="1"/>
  <c r="AE69" i="42"/>
  <c r="Y35" i="23"/>
  <c r="W77" i="42" s="1"/>
  <c r="V69" i="42"/>
  <c r="K14" i="42"/>
  <c r="AD99" i="42"/>
  <c r="AD73" i="42"/>
  <c r="U99" i="42"/>
  <c r="U73" i="42"/>
  <c r="Z35" i="23"/>
  <c r="X77" i="42" s="1"/>
  <c r="V63" i="42"/>
  <c r="V68" i="42"/>
  <c r="V84" i="42"/>
  <c r="X50" i="23"/>
  <c r="V74" i="42" s="1"/>
  <c r="X52" i="23"/>
  <c r="V75" i="42" s="1"/>
  <c r="V66" i="42"/>
  <c r="V67" i="42"/>
  <c r="X51" i="23"/>
  <c r="AH33" i="23"/>
  <c r="AE63" i="42"/>
  <c r="AE66" i="42"/>
  <c r="AE67" i="42"/>
  <c r="AG52" i="23"/>
  <c r="AE75" i="42" s="1"/>
  <c r="AG51" i="23"/>
  <c r="AE68" i="42"/>
  <c r="AE84" i="42"/>
  <c r="AG50" i="23"/>
  <c r="AE74" i="42" s="1"/>
  <c r="AI35" i="23" l="1"/>
  <c r="AG77" i="42" s="1"/>
  <c r="AF69" i="42"/>
  <c r="AE99" i="42"/>
  <c r="AE73" i="42"/>
  <c r="W63" i="42"/>
  <c r="W68" i="42"/>
  <c r="W84" i="42"/>
  <c r="Y50" i="23"/>
  <c r="W74" i="42" s="1"/>
  <c r="Y52" i="23"/>
  <c r="W75" i="42" s="1"/>
  <c r="Y51" i="23"/>
  <c r="W66" i="42"/>
  <c r="W67" i="42"/>
  <c r="AI33" i="23"/>
  <c r="AF63" i="42"/>
  <c r="AF66" i="42"/>
  <c r="AF67" i="42"/>
  <c r="AH51" i="23"/>
  <c r="AF68" i="42"/>
  <c r="AF84" i="42"/>
  <c r="AH52" i="23"/>
  <c r="AF75" i="42" s="1"/>
  <c r="AH50" i="23"/>
  <c r="AF74" i="42" s="1"/>
  <c r="V99" i="42"/>
  <c r="V73" i="42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AJ35" i="23" l="1"/>
  <c r="AH77" i="42" s="1"/>
  <c r="AG69" i="42"/>
  <c r="AJ33" i="23"/>
  <c r="AG63" i="42"/>
  <c r="AG66" i="42"/>
  <c r="AI52" i="23"/>
  <c r="AG75" i="42" s="1"/>
  <c r="AG67" i="42"/>
  <c r="AI51" i="23"/>
  <c r="AG84" i="42"/>
  <c r="AG68" i="42"/>
  <c r="AI50" i="23"/>
  <c r="AG74" i="42" s="1"/>
  <c r="AF99" i="42"/>
  <c r="AF73" i="42"/>
  <c r="W99" i="42"/>
  <c r="W73" i="42"/>
  <c r="AK35" i="23" l="1"/>
  <c r="AI77" i="42" s="1"/>
  <c r="AH69" i="42"/>
  <c r="AK33" i="23"/>
  <c r="AH63" i="42"/>
  <c r="AH66" i="42"/>
  <c r="AJ50" i="23"/>
  <c r="AH74" i="42" s="1"/>
  <c r="AJ52" i="23"/>
  <c r="AH75" i="42" s="1"/>
  <c r="AH67" i="42"/>
  <c r="AJ51" i="23"/>
  <c r="AH68" i="42"/>
  <c r="AH84" i="42"/>
  <c r="AG73" i="42"/>
  <c r="AG99" i="42"/>
  <c r="N34" i="35"/>
  <c r="O34" i="35" s="1"/>
  <c r="P34" i="35" s="1"/>
  <c r="Q34" i="35" s="1"/>
  <c r="R34" i="35" s="1"/>
  <c r="S34" i="35" s="1"/>
  <c r="T34" i="35" s="1"/>
  <c r="U34" i="35" s="1"/>
  <c r="V34" i="35" s="1"/>
  <c r="W34" i="35" s="1"/>
  <c r="X34" i="35" s="1"/>
  <c r="Y34" i="35" s="1"/>
  <c r="Z34" i="35" s="1"/>
  <c r="AA34" i="35" s="1"/>
  <c r="AB34" i="35" s="1"/>
  <c r="AC34" i="35" s="1"/>
  <c r="AD34" i="35" s="1"/>
  <c r="AE34" i="35" s="1"/>
  <c r="AF34" i="35" s="1"/>
  <c r="AG34" i="35" s="1"/>
  <c r="AH34" i="35" s="1"/>
  <c r="AI34" i="35" s="1"/>
  <c r="AJ34" i="35" s="1"/>
  <c r="AK34" i="35" s="1"/>
  <c r="AL34" i="35" s="1"/>
  <c r="AM34" i="35" s="1"/>
  <c r="AN34" i="35" s="1"/>
  <c r="AO34" i="35" s="1"/>
  <c r="AP34" i="35" s="1"/>
  <c r="AQ34" i="35" s="1"/>
  <c r="AR34" i="35" s="1"/>
  <c r="AS34" i="35" s="1"/>
  <c r="AT34" i="35" s="1"/>
  <c r="AU34" i="35" s="1"/>
  <c r="AV34" i="35" s="1"/>
  <c r="AW34" i="35" s="1"/>
  <c r="AX34" i="35" s="1"/>
  <c r="AY34" i="35" s="1"/>
  <c r="AZ34" i="35" s="1"/>
  <c r="BA34" i="35" s="1"/>
  <c r="BB34" i="35" s="1"/>
  <c r="BC34" i="35" s="1"/>
  <c r="BD34" i="35" s="1"/>
  <c r="BE34" i="35" s="1"/>
  <c r="BF34" i="35" s="1"/>
  <c r="BG34" i="35" s="1"/>
  <c r="BH34" i="35" s="1"/>
  <c r="BI34" i="35" s="1"/>
  <c r="BJ34" i="35" s="1"/>
  <c r="BK34" i="35" s="1"/>
  <c r="BL34" i="35" s="1"/>
  <c r="BM34" i="35" s="1"/>
  <c r="BN34" i="35" s="1"/>
  <c r="BO34" i="35" s="1"/>
  <c r="BP34" i="35" s="1"/>
  <c r="BQ34" i="35" s="1"/>
  <c r="AL35" i="23" l="1"/>
  <c r="AJ77" i="42" s="1"/>
  <c r="AI69" i="42"/>
  <c r="AL33" i="23"/>
  <c r="AI63" i="42"/>
  <c r="AI84" i="42"/>
  <c r="AI66" i="42"/>
  <c r="AK50" i="23"/>
  <c r="AI74" i="42" s="1"/>
  <c r="AK52" i="23"/>
  <c r="AI75" i="42" s="1"/>
  <c r="AI67" i="42"/>
  <c r="AK51" i="23"/>
  <c r="AI68" i="42"/>
  <c r="AH99" i="42"/>
  <c r="AH73" i="42"/>
  <c r="AM35" i="23" l="1"/>
  <c r="AK77" i="42" s="1"/>
  <c r="AJ69" i="42"/>
  <c r="N33" i="35"/>
  <c r="O33" i="35" s="1"/>
  <c r="AM33" i="23"/>
  <c r="AJ84" i="42"/>
  <c r="AJ63" i="42"/>
  <c r="AJ66" i="42"/>
  <c r="AL50" i="23"/>
  <c r="AJ74" i="42" s="1"/>
  <c r="AL52" i="23"/>
  <c r="AJ75" i="42" s="1"/>
  <c r="AL51" i="23"/>
  <c r="AJ67" i="42"/>
  <c r="AJ68" i="42"/>
  <c r="AI99" i="42"/>
  <c r="AI73" i="42"/>
  <c r="AN35" i="23" l="1"/>
  <c r="AL77" i="42" s="1"/>
  <c r="AK69" i="42"/>
  <c r="P33" i="35"/>
  <c r="AN33" i="23"/>
  <c r="AK84" i="42"/>
  <c r="AM52" i="23"/>
  <c r="AK75" i="42" s="1"/>
  <c r="AM51" i="23"/>
  <c r="AK63" i="42"/>
  <c r="AK66" i="42"/>
  <c r="AM50" i="23"/>
  <c r="AK74" i="42" s="1"/>
  <c r="AK67" i="42"/>
  <c r="AK68" i="42"/>
  <c r="AJ73" i="42"/>
  <c r="AJ99" i="42"/>
  <c r="AO35" i="23" l="1"/>
  <c r="AM77" i="42" s="1"/>
  <c r="AL69" i="42"/>
  <c r="Q33" i="35"/>
  <c r="AK73" i="42"/>
  <c r="AK99" i="42"/>
  <c r="AO33" i="23"/>
  <c r="AN51" i="23"/>
  <c r="AL84" i="42"/>
  <c r="AL68" i="42"/>
  <c r="AL63" i="42"/>
  <c r="AL66" i="42"/>
  <c r="AN50" i="23"/>
  <c r="AL74" i="42" s="1"/>
  <c r="AN52" i="23"/>
  <c r="AL75" i="42" s="1"/>
  <c r="AL67" i="42"/>
  <c r="AP35" i="23" l="1"/>
  <c r="AN77" i="42" s="1"/>
  <c r="AM69" i="42"/>
  <c r="R33" i="41"/>
  <c r="R27" i="41"/>
  <c r="R37" i="41"/>
  <c r="R33" i="35"/>
  <c r="AP33" i="23"/>
  <c r="AM68" i="42"/>
  <c r="AO50" i="23"/>
  <c r="AM74" i="42" s="1"/>
  <c r="AO51" i="23"/>
  <c r="AM84" i="42"/>
  <c r="AO52" i="23"/>
  <c r="AM75" i="42" s="1"/>
  <c r="AM63" i="42"/>
  <c r="AM66" i="42"/>
  <c r="AM67" i="42"/>
  <c r="AL73" i="42"/>
  <c r="AL99" i="42"/>
  <c r="BP83" i="42"/>
  <c r="BP85" i="42"/>
  <c r="BP86" i="42"/>
  <c r="BP87" i="42"/>
  <c r="BP88" i="42"/>
  <c r="BP89" i="42"/>
  <c r="BP90" i="42"/>
  <c r="BP91" i="42"/>
  <c r="BP92" i="42"/>
  <c r="BP94" i="42"/>
  <c r="BP101" i="42"/>
  <c r="BP102" i="42"/>
  <c r="BP114" i="42"/>
  <c r="BP115" i="42"/>
  <c r="BP116" i="42"/>
  <c r="BP118" i="42"/>
  <c r="BP119" i="42"/>
  <c r="BP123" i="42"/>
  <c r="BP124" i="42"/>
  <c r="BP125" i="42"/>
  <c r="BP127" i="42"/>
  <c r="BP128" i="42"/>
  <c r="BP129" i="42"/>
  <c r="BP130" i="42"/>
  <c r="BP132" i="42"/>
  <c r="BP133" i="42"/>
  <c r="BP134" i="42"/>
  <c r="BP147" i="42"/>
  <c r="BP148" i="42"/>
  <c r="BP149" i="42"/>
  <c r="BP150" i="42"/>
  <c r="BP152" i="42"/>
  <c r="BP153" i="42"/>
  <c r="BP154" i="42"/>
  <c r="BP155" i="42"/>
  <c r="BP156" i="42"/>
  <c r="BP158" i="42"/>
  <c r="BP159" i="42"/>
  <c r="BP160" i="42"/>
  <c r="BP161" i="42"/>
  <c r="BP163" i="42"/>
  <c r="BP164" i="42"/>
  <c r="BP165" i="42"/>
  <c r="BP166" i="42"/>
  <c r="BP168" i="42"/>
  <c r="BP169" i="42"/>
  <c r="BP170" i="42"/>
  <c r="BP171" i="42"/>
  <c r="BP173" i="42"/>
  <c r="BP174" i="42"/>
  <c r="BP175" i="42"/>
  <c r="BP176" i="42"/>
  <c r="BP178" i="42"/>
  <c r="BP179" i="42"/>
  <c r="BP181" i="42"/>
  <c r="BP182" i="42"/>
  <c r="BP183" i="42"/>
  <c r="BP184" i="42"/>
  <c r="BP53" i="42"/>
  <c r="BP35" i="42"/>
  <c r="AQ35" i="23" l="1"/>
  <c r="AO77" i="42" s="1"/>
  <c r="AN69" i="42"/>
  <c r="S33" i="41"/>
  <c r="S37" i="41"/>
  <c r="S27" i="41"/>
  <c r="S33" i="35"/>
  <c r="AM73" i="42"/>
  <c r="AM99" i="42"/>
  <c r="AQ33" i="23"/>
  <c r="AN67" i="42"/>
  <c r="AN68" i="42"/>
  <c r="AP50" i="23"/>
  <c r="AN74" i="42" s="1"/>
  <c r="AP51" i="23"/>
  <c r="AN84" i="42"/>
  <c r="AP52" i="23"/>
  <c r="AN75" i="42" s="1"/>
  <c r="AN63" i="42"/>
  <c r="AN66" i="42"/>
  <c r="BP55" i="42"/>
  <c r="AR35" i="23" l="1"/>
  <c r="AP77" i="42" s="1"/>
  <c r="AO69" i="42"/>
  <c r="T33" i="41"/>
  <c r="T27" i="41"/>
  <c r="T37" i="41"/>
  <c r="T33" i="35"/>
  <c r="AN99" i="42"/>
  <c r="AN73" i="42"/>
  <c r="AR33" i="23"/>
  <c r="AO66" i="42"/>
  <c r="AO67" i="42"/>
  <c r="AO68" i="42"/>
  <c r="AQ50" i="23"/>
  <c r="AO74" i="42" s="1"/>
  <c r="AQ51" i="23"/>
  <c r="AO84" i="42"/>
  <c r="AQ52" i="23"/>
  <c r="AO75" i="42" s="1"/>
  <c r="AO63" i="42"/>
  <c r="L44" i="42"/>
  <c r="P44" i="42"/>
  <c r="Q44" i="42"/>
  <c r="AS35" i="23" l="1"/>
  <c r="AQ77" i="42" s="1"/>
  <c r="AP69" i="42"/>
  <c r="U33" i="35"/>
  <c r="U27" i="41"/>
  <c r="U33" i="41"/>
  <c r="U37" i="41"/>
  <c r="AO99" i="42"/>
  <c r="AO73" i="42"/>
  <c r="AS33" i="23"/>
  <c r="AP66" i="42"/>
  <c r="AP67" i="42"/>
  <c r="AP68" i="42"/>
  <c r="AR50" i="23"/>
  <c r="AP74" i="42" s="1"/>
  <c r="AP84" i="42"/>
  <c r="AR52" i="23"/>
  <c r="AP75" i="42" s="1"/>
  <c r="AP63" i="42"/>
  <c r="AR51" i="23"/>
  <c r="R44" i="42"/>
  <c r="O44" i="42"/>
  <c r="N44" i="42"/>
  <c r="S44" i="42"/>
  <c r="M44" i="42"/>
  <c r="AT35" i="23" l="1"/>
  <c r="AR77" i="42" s="1"/>
  <c r="AQ69" i="42"/>
  <c r="V33" i="41"/>
  <c r="V27" i="41"/>
  <c r="V37" i="41"/>
  <c r="V33" i="35"/>
  <c r="AP99" i="42"/>
  <c r="AP73" i="42"/>
  <c r="AT33" i="23"/>
  <c r="AQ63" i="42"/>
  <c r="AQ66" i="42"/>
  <c r="AQ67" i="42"/>
  <c r="AQ68" i="42"/>
  <c r="AS51" i="23"/>
  <c r="AQ84" i="42"/>
  <c r="AS50" i="23"/>
  <c r="AQ74" i="42" s="1"/>
  <c r="AS52" i="23"/>
  <c r="AQ75" i="42" s="1"/>
  <c r="T44" i="42"/>
  <c r="AU35" i="23" l="1"/>
  <c r="AS77" i="42" s="1"/>
  <c r="AR69" i="42"/>
  <c r="W27" i="41"/>
  <c r="W33" i="41"/>
  <c r="W37" i="41"/>
  <c r="W33" i="35"/>
  <c r="AQ99" i="42"/>
  <c r="AQ73" i="42"/>
  <c r="AU33" i="23"/>
  <c r="AR63" i="42"/>
  <c r="AR66" i="42"/>
  <c r="AR68" i="42"/>
  <c r="AR84" i="42"/>
  <c r="AT50" i="23"/>
  <c r="AR74" i="42" s="1"/>
  <c r="AT52" i="23"/>
  <c r="AR75" i="42" s="1"/>
  <c r="AR67" i="42"/>
  <c r="AT51" i="23"/>
  <c r="U44" i="42"/>
  <c r="AV35" i="23" l="1"/>
  <c r="AT77" i="42" s="1"/>
  <c r="AS69" i="42"/>
  <c r="X27" i="41"/>
  <c r="X33" i="41"/>
  <c r="X37" i="41"/>
  <c r="X33" i="35"/>
  <c r="AR99" i="42"/>
  <c r="AR73" i="42"/>
  <c r="AV33" i="23"/>
  <c r="AS63" i="42"/>
  <c r="AS66" i="42"/>
  <c r="AU51" i="23"/>
  <c r="AU50" i="23"/>
  <c r="AS74" i="42" s="1"/>
  <c r="AS68" i="42"/>
  <c r="AS84" i="42"/>
  <c r="AS67" i="42"/>
  <c r="AU52" i="23"/>
  <c r="AS75" i="42" s="1"/>
  <c r="V44" i="42"/>
  <c r="AW35" i="23" l="1"/>
  <c r="AU77" i="42" s="1"/>
  <c r="AT69" i="42"/>
  <c r="Y33" i="35"/>
  <c r="Y33" i="41"/>
  <c r="Y27" i="41"/>
  <c r="Y37" i="41"/>
  <c r="AS99" i="42"/>
  <c r="AS73" i="42"/>
  <c r="AW33" i="23"/>
  <c r="AT63" i="42"/>
  <c r="AV51" i="23"/>
  <c r="AT68" i="42"/>
  <c r="AV52" i="23"/>
  <c r="AT75" i="42" s="1"/>
  <c r="AT84" i="42"/>
  <c r="AV50" i="23"/>
  <c r="AT74" i="42" s="1"/>
  <c r="AT66" i="42"/>
  <c r="AT67" i="42"/>
  <c r="W44" i="42"/>
  <c r="AX35" i="23" l="1"/>
  <c r="AV77" i="42" s="1"/>
  <c r="AU69" i="42"/>
  <c r="Z33" i="41"/>
  <c r="Z27" i="41"/>
  <c r="Z37" i="41"/>
  <c r="Z33" i="35"/>
  <c r="AT99" i="42"/>
  <c r="AT73" i="42"/>
  <c r="AX33" i="23"/>
  <c r="AU63" i="42"/>
  <c r="AU67" i="42"/>
  <c r="AW51" i="23"/>
  <c r="AU68" i="42"/>
  <c r="AU84" i="42"/>
  <c r="AU66" i="42"/>
  <c r="AW50" i="23"/>
  <c r="AU74" i="42" s="1"/>
  <c r="AW52" i="23"/>
  <c r="AU75" i="42" s="1"/>
  <c r="X44" i="42"/>
  <c r="AY35" i="23" l="1"/>
  <c r="AW77" i="42" s="1"/>
  <c r="AV69" i="42"/>
  <c r="AA27" i="41"/>
  <c r="AA33" i="41"/>
  <c r="AA37" i="41"/>
  <c r="AA33" i="35"/>
  <c r="AU99" i="42"/>
  <c r="AU73" i="42"/>
  <c r="AY33" i="23"/>
  <c r="AX52" i="23"/>
  <c r="AV75" i="42" s="1"/>
  <c r="AV67" i="42"/>
  <c r="AX50" i="23"/>
  <c r="AV74" i="42" s="1"/>
  <c r="AX51" i="23"/>
  <c r="AV68" i="42"/>
  <c r="AV84" i="42"/>
  <c r="AV63" i="42"/>
  <c r="AV66" i="42"/>
  <c r="Y44" i="42"/>
  <c r="AZ35" i="23" l="1"/>
  <c r="AX77" i="42" s="1"/>
  <c r="AW69" i="42"/>
  <c r="AB27" i="41"/>
  <c r="AB33" i="41"/>
  <c r="AB37" i="41"/>
  <c r="AB33" i="35"/>
  <c r="AV73" i="42"/>
  <c r="AV99" i="42"/>
  <c r="AZ33" i="23"/>
  <c r="AW84" i="42"/>
  <c r="AY52" i="23"/>
  <c r="AW75" i="42" s="1"/>
  <c r="AW67" i="42"/>
  <c r="AW66" i="42"/>
  <c r="AY51" i="23"/>
  <c r="AW63" i="42"/>
  <c r="AW68" i="42"/>
  <c r="AY50" i="23"/>
  <c r="AW74" i="42" s="1"/>
  <c r="Z44" i="42"/>
  <c r="BA35" i="23" l="1"/>
  <c r="AY77" i="42" s="1"/>
  <c r="AX69" i="42"/>
  <c r="AC33" i="41"/>
  <c r="AC27" i="41"/>
  <c r="AC37" i="41"/>
  <c r="AC33" i="35"/>
  <c r="AW73" i="42"/>
  <c r="AW99" i="42"/>
  <c r="BA33" i="23"/>
  <c r="AZ51" i="23"/>
  <c r="AX84" i="42"/>
  <c r="AZ50" i="23"/>
  <c r="AX74" i="42" s="1"/>
  <c r="AZ52" i="23"/>
  <c r="AX75" i="42" s="1"/>
  <c r="AX67" i="42"/>
  <c r="AX68" i="42"/>
  <c r="AX63" i="42"/>
  <c r="AX66" i="42"/>
  <c r="AA44" i="42"/>
  <c r="BB35" i="23" l="1"/>
  <c r="AZ77" i="42" s="1"/>
  <c r="AY69" i="42"/>
  <c r="AD33" i="41"/>
  <c r="AD27" i="41"/>
  <c r="AD37" i="41"/>
  <c r="AD33" i="35"/>
  <c r="BB33" i="23"/>
  <c r="AY68" i="42"/>
  <c r="BA50" i="23"/>
  <c r="AY74" i="42" s="1"/>
  <c r="BA51" i="23"/>
  <c r="AY84" i="42"/>
  <c r="BA52" i="23"/>
  <c r="AY75" i="42" s="1"/>
  <c r="AY63" i="42"/>
  <c r="AY66" i="42"/>
  <c r="AY67" i="42"/>
  <c r="AX73" i="42"/>
  <c r="AX99" i="42"/>
  <c r="AB44" i="42"/>
  <c r="BC35" i="23" l="1"/>
  <c r="BA77" i="42" s="1"/>
  <c r="AZ69" i="42"/>
  <c r="AE33" i="41"/>
  <c r="AE27" i="41"/>
  <c r="AE37" i="41"/>
  <c r="AE33" i="35"/>
  <c r="AY73" i="42"/>
  <c r="AY99" i="42"/>
  <c r="BC33" i="23"/>
  <c r="AZ67" i="42"/>
  <c r="AZ68" i="42"/>
  <c r="BB50" i="23"/>
  <c r="AZ74" i="42" s="1"/>
  <c r="BB51" i="23"/>
  <c r="AZ84" i="42"/>
  <c r="BB52" i="23"/>
  <c r="AZ75" i="42" s="1"/>
  <c r="AZ63" i="42"/>
  <c r="AZ66" i="42"/>
  <c r="AC44" i="42"/>
  <c r="BD35" i="23" l="1"/>
  <c r="BB77" i="42" s="1"/>
  <c r="BA69" i="42"/>
  <c r="AF27" i="41"/>
  <c r="AF33" i="41"/>
  <c r="AF37" i="41"/>
  <c r="AF33" i="35"/>
  <c r="AZ99" i="42"/>
  <c r="AZ73" i="42"/>
  <c r="BD33" i="23"/>
  <c r="BA66" i="42"/>
  <c r="BA67" i="42"/>
  <c r="BA68" i="42"/>
  <c r="BC50" i="23"/>
  <c r="BA74" i="42" s="1"/>
  <c r="BA84" i="42"/>
  <c r="BC51" i="23"/>
  <c r="BA63" i="42"/>
  <c r="BC52" i="23"/>
  <c r="BA75" i="42" s="1"/>
  <c r="AD44" i="42"/>
  <c r="BE35" i="23" l="1"/>
  <c r="BC77" i="42" s="1"/>
  <c r="BB69" i="42"/>
  <c r="AG33" i="41"/>
  <c r="AG27" i="41"/>
  <c r="AG37" i="41"/>
  <c r="AG33" i="35"/>
  <c r="BA99" i="42"/>
  <c r="BA73" i="42"/>
  <c r="BE33" i="23"/>
  <c r="BB66" i="42"/>
  <c r="BB67" i="42"/>
  <c r="BB68" i="42"/>
  <c r="BD50" i="23"/>
  <c r="BB74" i="42" s="1"/>
  <c r="BB63" i="42"/>
  <c r="BD52" i="23"/>
  <c r="BB75" i="42" s="1"/>
  <c r="BD51" i="23"/>
  <c r="BB84" i="42"/>
  <c r="AE44" i="42"/>
  <c r="BF35" i="23" l="1"/>
  <c r="BD77" i="42" s="1"/>
  <c r="BC69" i="42"/>
  <c r="AH33" i="35"/>
  <c r="AH33" i="41"/>
  <c r="AH27" i="41"/>
  <c r="AH37" i="41"/>
  <c r="BB99" i="42"/>
  <c r="BB73" i="42"/>
  <c r="BF33" i="23"/>
  <c r="BC63" i="42"/>
  <c r="BC66" i="42"/>
  <c r="BC67" i="42"/>
  <c r="BE50" i="23"/>
  <c r="BC74" i="42" s="1"/>
  <c r="BE52" i="23"/>
  <c r="BC75" i="42" s="1"/>
  <c r="BE51" i="23"/>
  <c r="BC84" i="42"/>
  <c r="BC68" i="42"/>
  <c r="AF44" i="42"/>
  <c r="BG35" i="23" l="1"/>
  <c r="BE77" i="42" s="1"/>
  <c r="BD69" i="42"/>
  <c r="AI33" i="41"/>
  <c r="AI27" i="41"/>
  <c r="AI37" i="41"/>
  <c r="AI33" i="35"/>
  <c r="BC99" i="42"/>
  <c r="BC73" i="42"/>
  <c r="BG33" i="23"/>
  <c r="BD63" i="42"/>
  <c r="BD66" i="42"/>
  <c r="BF50" i="23"/>
  <c r="BD74" i="42" s="1"/>
  <c r="BF51" i="23"/>
  <c r="BF52" i="23"/>
  <c r="BD75" i="42" s="1"/>
  <c r="BD68" i="42"/>
  <c r="BD67" i="42"/>
  <c r="BD84" i="42"/>
  <c r="AG44" i="42"/>
  <c r="BH35" i="23" l="1"/>
  <c r="BF77" i="42" s="1"/>
  <c r="BE69" i="42"/>
  <c r="AJ27" i="41"/>
  <c r="AJ33" i="41"/>
  <c r="AJ37" i="41"/>
  <c r="AJ33" i="35"/>
  <c r="BD99" i="42"/>
  <c r="BD73" i="42"/>
  <c r="BH33" i="23"/>
  <c r="BE63" i="42"/>
  <c r="BE66" i="42"/>
  <c r="BE84" i="42"/>
  <c r="BG51" i="23"/>
  <c r="BG52" i="23"/>
  <c r="BE75" i="42" s="1"/>
  <c r="BG50" i="23"/>
  <c r="BE74" i="42" s="1"/>
  <c r="BE67" i="42"/>
  <c r="BE68" i="42"/>
  <c r="AH44" i="42"/>
  <c r="BI35" i="23" l="1"/>
  <c r="BG77" i="42" s="1"/>
  <c r="BF69" i="42"/>
  <c r="AK33" i="41"/>
  <c r="AK27" i="41"/>
  <c r="AK37" i="41"/>
  <c r="AK33" i="35"/>
  <c r="BE99" i="42"/>
  <c r="BE73" i="42"/>
  <c r="BI33" i="23"/>
  <c r="BF63" i="42"/>
  <c r="BF68" i="42"/>
  <c r="BH52" i="23"/>
  <c r="BF75" i="42" s="1"/>
  <c r="BF84" i="42"/>
  <c r="BF66" i="42"/>
  <c r="BH50" i="23"/>
  <c r="BF74" i="42" s="1"/>
  <c r="BF67" i="42"/>
  <c r="BH51" i="23"/>
  <c r="AI44" i="42"/>
  <c r="BJ35" i="23" l="1"/>
  <c r="BH77" i="42" s="1"/>
  <c r="BG69" i="42"/>
  <c r="AL33" i="41"/>
  <c r="AL27" i="41"/>
  <c r="AL37" i="41"/>
  <c r="AL33" i="35"/>
  <c r="BF99" i="42"/>
  <c r="BF73" i="42"/>
  <c r="BJ33" i="23"/>
  <c r="BG63" i="42"/>
  <c r="BG68" i="42"/>
  <c r="BG84" i="42"/>
  <c r="BG66" i="42"/>
  <c r="BI51" i="23"/>
  <c r="BI52" i="23"/>
  <c r="BG75" i="42" s="1"/>
  <c r="BI50" i="23"/>
  <c r="BG74" i="42" s="1"/>
  <c r="BG67" i="42"/>
  <c r="AJ44" i="42"/>
  <c r="BK35" i="23" l="1"/>
  <c r="BI77" i="42" s="1"/>
  <c r="BH69" i="42"/>
  <c r="AM27" i="41"/>
  <c r="AM33" i="41"/>
  <c r="AM37" i="41"/>
  <c r="AM33" i="35"/>
  <c r="BG99" i="42"/>
  <c r="BG73" i="42"/>
  <c r="BK33" i="23"/>
  <c r="BH68" i="42"/>
  <c r="BH84" i="42"/>
  <c r="BH63" i="42"/>
  <c r="BH66" i="42"/>
  <c r="BJ50" i="23"/>
  <c r="BH74" i="42" s="1"/>
  <c r="BH67" i="42"/>
  <c r="BJ52" i="23"/>
  <c r="BH75" i="42" s="1"/>
  <c r="BJ51" i="23"/>
  <c r="AK44" i="42"/>
  <c r="BL35" i="23" l="1"/>
  <c r="BJ77" i="42" s="1"/>
  <c r="BI69" i="42"/>
  <c r="AN33" i="41"/>
  <c r="AN27" i="41"/>
  <c r="AN37" i="41"/>
  <c r="AN33" i="35"/>
  <c r="BH73" i="42"/>
  <c r="BH99" i="42"/>
  <c r="BL33" i="23"/>
  <c r="BI84" i="42"/>
  <c r="BK52" i="23"/>
  <c r="BI75" i="42" s="1"/>
  <c r="BK51" i="23"/>
  <c r="BK50" i="23"/>
  <c r="BI74" i="42" s="1"/>
  <c r="BI68" i="42"/>
  <c r="BI63" i="42"/>
  <c r="BI66" i="42"/>
  <c r="BI67" i="42"/>
  <c r="AL44" i="42"/>
  <c r="BM35" i="23" l="1"/>
  <c r="BK77" i="42" s="1"/>
  <c r="BJ69" i="42"/>
  <c r="AO33" i="41"/>
  <c r="AO27" i="41"/>
  <c r="AO37" i="41"/>
  <c r="AO33" i="35"/>
  <c r="BI73" i="42"/>
  <c r="BI99" i="42"/>
  <c r="BM33" i="23"/>
  <c r="BL51" i="23"/>
  <c r="BJ84" i="42"/>
  <c r="BJ68" i="42"/>
  <c r="BL50" i="23"/>
  <c r="BJ74" i="42" s="1"/>
  <c r="BL52" i="23"/>
  <c r="BJ75" i="42" s="1"/>
  <c r="BJ63" i="42"/>
  <c r="BJ66" i="42"/>
  <c r="BJ67" i="42"/>
  <c r="AM44" i="42"/>
  <c r="BN35" i="23" l="1"/>
  <c r="BL77" i="42" s="1"/>
  <c r="BK69" i="42"/>
  <c r="AP27" i="41"/>
  <c r="AP33" i="41"/>
  <c r="AP37" i="41"/>
  <c r="AP33" i="35"/>
  <c r="BJ73" i="42"/>
  <c r="BJ99" i="42"/>
  <c r="BN33" i="23"/>
  <c r="BK68" i="42"/>
  <c r="BM50" i="23"/>
  <c r="BK74" i="42" s="1"/>
  <c r="BK84" i="42"/>
  <c r="BM52" i="23"/>
  <c r="BK75" i="42" s="1"/>
  <c r="BK67" i="42"/>
  <c r="BM51" i="23"/>
  <c r="BK63" i="42"/>
  <c r="BK66" i="42"/>
  <c r="AN44" i="42"/>
  <c r="BO35" i="23" l="1"/>
  <c r="BM77" i="42" s="1"/>
  <c r="BL69" i="42"/>
  <c r="AQ27" i="41"/>
  <c r="AQ33" i="41"/>
  <c r="AQ37" i="41"/>
  <c r="AQ33" i="35"/>
  <c r="BK73" i="42"/>
  <c r="BK99" i="42"/>
  <c r="BO33" i="23"/>
  <c r="BL67" i="42"/>
  <c r="BN50" i="23"/>
  <c r="BL74" i="42" s="1"/>
  <c r="BL68" i="42"/>
  <c r="BN51" i="23"/>
  <c r="BL84" i="42"/>
  <c r="BN52" i="23"/>
  <c r="BL75" i="42" s="1"/>
  <c r="BL63" i="42"/>
  <c r="BL66" i="42"/>
  <c r="AO44" i="42"/>
  <c r="BP35" i="23" l="1"/>
  <c r="BN77" i="42" s="1"/>
  <c r="BM69" i="42"/>
  <c r="AR27" i="41"/>
  <c r="AR33" i="41"/>
  <c r="AR37" i="41"/>
  <c r="AR33" i="35"/>
  <c r="BL99" i="42"/>
  <c r="BL73" i="42"/>
  <c r="BP33" i="23"/>
  <c r="BM66" i="42"/>
  <c r="BM67" i="42"/>
  <c r="BM68" i="42"/>
  <c r="BO50" i="23"/>
  <c r="BM74" i="42" s="1"/>
  <c r="BO51" i="23"/>
  <c r="BM84" i="42"/>
  <c r="BM63" i="42"/>
  <c r="BO52" i="23"/>
  <c r="BM75" i="42" s="1"/>
  <c r="AP44" i="42"/>
  <c r="BQ35" i="23" l="1"/>
  <c r="BO77" i="42" s="1"/>
  <c r="BN69" i="42"/>
  <c r="AS27" i="41"/>
  <c r="AS33" i="41"/>
  <c r="AS37" i="41"/>
  <c r="AS33" i="35"/>
  <c r="BM99" i="42"/>
  <c r="BM73" i="42"/>
  <c r="BQ33" i="23"/>
  <c r="BN66" i="42"/>
  <c r="BN67" i="42"/>
  <c r="BN68" i="42"/>
  <c r="BP50" i="23"/>
  <c r="BN74" i="42" s="1"/>
  <c r="BP52" i="23"/>
  <c r="BN75" i="42" s="1"/>
  <c r="BP51" i="23"/>
  <c r="BN84" i="42"/>
  <c r="BN63" i="42"/>
  <c r="AQ44" i="42"/>
  <c r="BR35" i="23" l="1"/>
  <c r="BP77" i="42" s="1"/>
  <c r="BO69" i="42"/>
  <c r="AT33" i="41"/>
  <c r="AT27" i="41"/>
  <c r="AT37" i="41"/>
  <c r="AT33" i="35"/>
  <c r="BN99" i="42"/>
  <c r="BN73" i="42"/>
  <c r="BR33" i="23"/>
  <c r="BP69" i="42" s="1"/>
  <c r="BO63" i="42"/>
  <c r="BO66" i="42"/>
  <c r="BO67" i="42"/>
  <c r="BQ52" i="23"/>
  <c r="BO75" i="42" s="1"/>
  <c r="BQ51" i="23"/>
  <c r="BO84" i="42"/>
  <c r="BO68" i="42"/>
  <c r="BQ50" i="23"/>
  <c r="BO74" i="42" s="1"/>
  <c r="AR44" i="42"/>
  <c r="AU33" i="35" l="1"/>
  <c r="AU27" i="41"/>
  <c r="AU33" i="41"/>
  <c r="AU37" i="41"/>
  <c r="BO99" i="42"/>
  <c r="BO73" i="42"/>
  <c r="BP63" i="42"/>
  <c r="BP66" i="42"/>
  <c r="BP67" i="42"/>
  <c r="BR52" i="23"/>
  <c r="BP75" i="42" s="1"/>
  <c r="BR51" i="23"/>
  <c r="BP84" i="42"/>
  <c r="BP68" i="42"/>
  <c r="BR50" i="23"/>
  <c r="BP74" i="42" s="1"/>
  <c r="AS44" i="42"/>
  <c r="AV27" i="41" l="1"/>
  <c r="AV33" i="41"/>
  <c r="AV37" i="41"/>
  <c r="AV33" i="35"/>
  <c r="BP99" i="42"/>
  <c r="BP81" i="42" s="1"/>
  <c r="BP73" i="42"/>
  <c r="AT44" i="42"/>
  <c r="AW27" i="41" l="1"/>
  <c r="AW33" i="41"/>
  <c r="AW37" i="41"/>
  <c r="AW33" i="35"/>
  <c r="AU44" i="42"/>
  <c r="AX33" i="35" l="1"/>
  <c r="AX33" i="41"/>
  <c r="AX27" i="41"/>
  <c r="AX37" i="41"/>
  <c r="AV44" i="42"/>
  <c r="AY33" i="41" l="1"/>
  <c r="AY27" i="41"/>
  <c r="AY37" i="41"/>
  <c r="AY33" i="35"/>
  <c r="AW44" i="42"/>
  <c r="AZ33" i="41" l="1"/>
  <c r="AZ27" i="41"/>
  <c r="AZ37" i="41"/>
  <c r="AZ33" i="35"/>
  <c r="AX44" i="42"/>
  <c r="BA33" i="41" l="1"/>
  <c r="BA27" i="41"/>
  <c r="BA37" i="41"/>
  <c r="BA33" i="35"/>
  <c r="AY44" i="42"/>
  <c r="BB33" i="35" l="1"/>
  <c r="BB33" i="41"/>
  <c r="BB27" i="41"/>
  <c r="BB37" i="41"/>
  <c r="AZ44" i="42"/>
  <c r="BC27" i="41" l="1"/>
  <c r="BC33" i="41"/>
  <c r="BC37" i="41"/>
  <c r="BC33" i="35"/>
  <c r="BA44" i="42"/>
  <c r="BD33" i="41" l="1"/>
  <c r="BD27" i="41"/>
  <c r="BD37" i="41"/>
  <c r="BD33" i="35"/>
  <c r="BB44" i="42"/>
  <c r="BE27" i="41" l="1"/>
  <c r="BE33" i="41"/>
  <c r="BE37" i="41"/>
  <c r="BE33" i="35"/>
  <c r="BC44" i="42"/>
  <c r="BF27" i="41" l="1"/>
  <c r="BF33" i="41"/>
  <c r="BF37" i="41"/>
  <c r="BF33" i="35"/>
  <c r="BD44" i="42"/>
  <c r="BG33" i="41" l="1"/>
  <c r="BG27" i="41"/>
  <c r="BG37" i="41"/>
  <c r="BG33" i="35"/>
  <c r="BE44" i="42"/>
  <c r="BH33" i="41" l="1"/>
  <c r="BH27" i="41"/>
  <c r="BH37" i="41"/>
  <c r="BH33" i="35"/>
  <c r="BF44" i="42"/>
  <c r="BI33" i="41" l="1"/>
  <c r="BI27" i="41"/>
  <c r="BI37" i="41"/>
  <c r="BI33" i="35"/>
  <c r="BG44" i="42"/>
  <c r="BJ33" i="35" l="1"/>
  <c r="BJ33" i="41"/>
  <c r="BJ27" i="41"/>
  <c r="BJ37" i="41"/>
  <c r="BH44" i="42"/>
  <c r="BK27" i="41" l="1"/>
  <c r="BK33" i="41"/>
  <c r="BK37" i="41"/>
  <c r="BK33" i="35"/>
  <c r="BI44" i="42"/>
  <c r="BL33" i="41" l="1"/>
  <c r="BL27" i="41"/>
  <c r="BL37" i="41"/>
  <c r="BL33" i="35"/>
  <c r="BJ44" i="42"/>
  <c r="BM33" i="41" l="1"/>
  <c r="BM27" i="41"/>
  <c r="BM37" i="41"/>
  <c r="BM33" i="35"/>
  <c r="BK44" i="42"/>
  <c r="BN27" i="41" l="1"/>
  <c r="BN33" i="41"/>
  <c r="BN37" i="41"/>
  <c r="BN33" i="35"/>
  <c r="BL44" i="42"/>
  <c r="BO27" i="41" l="1"/>
  <c r="BO33" i="41"/>
  <c r="BO37" i="41"/>
  <c r="BO33" i="35"/>
  <c r="BM44" i="42"/>
  <c r="BP33" i="41" l="1"/>
  <c r="BP37" i="41"/>
  <c r="BP33" i="35"/>
  <c r="BN44" i="42"/>
  <c r="BQ33" i="35" l="1"/>
  <c r="BQ27" i="41"/>
  <c r="BQ33" i="41"/>
  <c r="BQ37" i="41"/>
  <c r="BO44" i="42"/>
  <c r="BR33" i="41" l="1"/>
  <c r="BR27" i="41"/>
  <c r="BR37" i="41"/>
  <c r="BP38" i="42"/>
  <c r="BS27" i="41"/>
  <c r="BP32" i="42" s="1"/>
  <c r="BS37" i="41"/>
  <c r="BP42" i="42" s="1"/>
  <c r="BP36" i="42"/>
  <c r="BP44" i="42"/>
  <c r="BP120" i="42" l="1"/>
  <c r="BP138" i="42"/>
  <c r="BP121" i="42" l="1"/>
  <c r="BP145" i="42"/>
  <c r="BP141" i="42"/>
  <c r="BP28" i="42" l="1"/>
  <c r="BP52" i="42"/>
  <c r="BP20" i="42"/>
  <c r="BP29" i="42"/>
  <c r="BP31" i="42"/>
  <c r="BP34" i="42"/>
  <c r="BP59" i="42"/>
  <c r="BP39" i="42"/>
  <c r="BP22" i="42"/>
  <c r="BP40" i="42"/>
  <c r="BP137" i="42"/>
  <c r="BP41" i="42"/>
  <c r="BP136" i="42"/>
  <c r="BP23" i="42"/>
  <c r="BP46" i="42"/>
  <c r="BP139" i="42"/>
  <c r="BP21" i="42"/>
  <c r="BP47" i="42"/>
  <c r="BP140" i="42"/>
  <c r="BP48" i="42"/>
  <c r="BP142" i="42"/>
  <c r="BP26" i="42"/>
  <c r="BP49" i="42"/>
  <c r="BP144" i="42"/>
  <c r="BP19" i="42"/>
  <c r="BP27" i="42"/>
  <c r="BP50" i="42"/>
  <c r="BP143" i="42"/>
  <c r="BP58" i="42" l="1"/>
  <c r="BP111" i="42"/>
  <c r="BP13" i="42" s="1"/>
  <c r="BO184" i="42" l="1"/>
  <c r="BN184" i="42"/>
  <c r="BM184" i="42"/>
  <c r="BL184" i="42"/>
  <c r="BK184" i="42"/>
  <c r="BJ184" i="42"/>
  <c r="BI184" i="42"/>
  <c r="BH184" i="42"/>
  <c r="BG184" i="42"/>
  <c r="BF184" i="42"/>
  <c r="BE184" i="42"/>
  <c r="BD184" i="42"/>
  <c r="BC184" i="42"/>
  <c r="BB184" i="42"/>
  <c r="BA184" i="42"/>
  <c r="AZ184" i="42"/>
  <c r="AY184" i="42"/>
  <c r="AX184" i="42"/>
  <c r="AW184" i="42"/>
  <c r="AV184" i="42"/>
  <c r="AU184" i="42"/>
  <c r="AT184" i="42"/>
  <c r="AS184" i="42"/>
  <c r="AR184" i="42"/>
  <c r="AQ184" i="42"/>
  <c r="AP184" i="42"/>
  <c r="AO184" i="42"/>
  <c r="AN184" i="42"/>
  <c r="AM184" i="42"/>
  <c r="AL184" i="42"/>
  <c r="AK184" i="42"/>
  <c r="AJ184" i="42"/>
  <c r="AI184" i="42"/>
  <c r="AH184" i="42"/>
  <c r="AG184" i="42"/>
  <c r="AF184" i="42"/>
  <c r="AE184" i="42"/>
  <c r="AD184" i="42"/>
  <c r="AC184" i="42"/>
  <c r="AB184" i="42"/>
  <c r="AA184" i="42"/>
  <c r="Z184" i="42"/>
  <c r="Y184" i="42"/>
  <c r="X184" i="42"/>
  <c r="W184" i="42"/>
  <c r="V184" i="42"/>
  <c r="U184" i="42"/>
  <c r="T184" i="42"/>
  <c r="S184" i="42"/>
  <c r="R184" i="42"/>
  <c r="Q184" i="42"/>
  <c r="P184" i="42"/>
  <c r="O184" i="42"/>
  <c r="N184" i="42"/>
  <c r="M184" i="42"/>
  <c r="L184" i="42"/>
  <c r="BO183" i="42"/>
  <c r="BN183" i="42"/>
  <c r="BM183" i="42"/>
  <c r="BL183" i="42"/>
  <c r="BK183" i="42"/>
  <c r="BJ183" i="42"/>
  <c r="BI183" i="42"/>
  <c r="BH183" i="42"/>
  <c r="BG183" i="42"/>
  <c r="BF183" i="42"/>
  <c r="BE183" i="42"/>
  <c r="BD183" i="42"/>
  <c r="BC183" i="42"/>
  <c r="BB183" i="42"/>
  <c r="BA183" i="42"/>
  <c r="AZ183" i="42"/>
  <c r="AY183" i="42"/>
  <c r="AX183" i="42"/>
  <c r="AW183" i="42"/>
  <c r="AV183" i="42"/>
  <c r="AU183" i="42"/>
  <c r="AT183" i="42"/>
  <c r="AS183" i="42"/>
  <c r="AR183" i="42"/>
  <c r="AQ183" i="42"/>
  <c r="AP183" i="42"/>
  <c r="AO183" i="42"/>
  <c r="AN183" i="42"/>
  <c r="AM183" i="42"/>
  <c r="AL183" i="42"/>
  <c r="AK183" i="42"/>
  <c r="AJ183" i="42"/>
  <c r="AI183" i="42"/>
  <c r="AH183" i="42"/>
  <c r="AG183" i="42"/>
  <c r="AF183" i="42"/>
  <c r="AE183" i="42"/>
  <c r="AD183" i="42"/>
  <c r="AC183" i="42"/>
  <c r="AB183" i="42"/>
  <c r="AA183" i="42"/>
  <c r="Z183" i="42"/>
  <c r="Y183" i="42"/>
  <c r="X183" i="42"/>
  <c r="W183" i="42"/>
  <c r="V183" i="42"/>
  <c r="U183" i="42"/>
  <c r="T183" i="42"/>
  <c r="S183" i="42"/>
  <c r="R183" i="42"/>
  <c r="Q183" i="42"/>
  <c r="P183" i="42"/>
  <c r="O183" i="42"/>
  <c r="N183" i="42"/>
  <c r="M183" i="42"/>
  <c r="L183" i="42"/>
  <c r="BO182" i="42"/>
  <c r="BN182" i="42"/>
  <c r="BM182" i="42"/>
  <c r="BL182" i="42"/>
  <c r="BK182" i="42"/>
  <c r="BJ182" i="42"/>
  <c r="BI182" i="42"/>
  <c r="BH182" i="42"/>
  <c r="BG182" i="42"/>
  <c r="BF182" i="42"/>
  <c r="BE182" i="42"/>
  <c r="BD182" i="42"/>
  <c r="BC182" i="42"/>
  <c r="BB182" i="42"/>
  <c r="BA182" i="42"/>
  <c r="AZ182" i="42"/>
  <c r="AY182" i="42"/>
  <c r="AX182" i="42"/>
  <c r="AW182" i="42"/>
  <c r="AV182" i="42"/>
  <c r="AU182" i="42"/>
  <c r="AT182" i="42"/>
  <c r="AS182" i="42"/>
  <c r="AR182" i="42"/>
  <c r="AQ182" i="42"/>
  <c r="AP182" i="42"/>
  <c r="AO182" i="42"/>
  <c r="AN182" i="42"/>
  <c r="AM182" i="42"/>
  <c r="AL182" i="42"/>
  <c r="AK182" i="42"/>
  <c r="AJ182" i="42"/>
  <c r="AI182" i="42"/>
  <c r="AH182" i="42"/>
  <c r="AG182" i="42"/>
  <c r="AF182" i="42"/>
  <c r="AE182" i="42"/>
  <c r="AD182" i="42"/>
  <c r="AC182" i="42"/>
  <c r="AB182" i="42"/>
  <c r="AA182" i="42"/>
  <c r="Z182" i="42"/>
  <c r="Y182" i="42"/>
  <c r="X182" i="42"/>
  <c r="W182" i="42"/>
  <c r="V182" i="42"/>
  <c r="U182" i="42"/>
  <c r="T182" i="42"/>
  <c r="S182" i="42"/>
  <c r="R182" i="42"/>
  <c r="Q182" i="42"/>
  <c r="P182" i="42"/>
  <c r="O182" i="42"/>
  <c r="N182" i="42"/>
  <c r="M182" i="42"/>
  <c r="L182" i="42"/>
  <c r="BO181" i="42"/>
  <c r="BN181" i="42"/>
  <c r="BM181" i="42"/>
  <c r="BL181" i="42"/>
  <c r="BK181" i="42"/>
  <c r="BJ181" i="42"/>
  <c r="BI181" i="42"/>
  <c r="BH181" i="42"/>
  <c r="BG181" i="42"/>
  <c r="BF181" i="42"/>
  <c r="BE181" i="42"/>
  <c r="BD181" i="42"/>
  <c r="BC181" i="42"/>
  <c r="BB181" i="42"/>
  <c r="BA181" i="42"/>
  <c r="AZ181" i="42"/>
  <c r="AY181" i="42"/>
  <c r="AX181" i="42"/>
  <c r="AW181" i="42"/>
  <c r="AV181" i="42"/>
  <c r="AU181" i="42"/>
  <c r="AT181" i="42"/>
  <c r="AS181" i="42"/>
  <c r="AR181" i="42"/>
  <c r="AQ181" i="42"/>
  <c r="AP181" i="42"/>
  <c r="AO181" i="42"/>
  <c r="AN181" i="42"/>
  <c r="AM181" i="42"/>
  <c r="AL181" i="42"/>
  <c r="AK181" i="42"/>
  <c r="AJ181" i="42"/>
  <c r="AI181" i="42"/>
  <c r="AH181" i="42"/>
  <c r="AG181" i="42"/>
  <c r="AF181" i="42"/>
  <c r="AE181" i="42"/>
  <c r="AD181" i="42"/>
  <c r="AC181" i="42"/>
  <c r="AB181" i="42"/>
  <c r="AA181" i="42"/>
  <c r="Z181" i="42"/>
  <c r="Y181" i="42"/>
  <c r="X181" i="42"/>
  <c r="W181" i="42"/>
  <c r="V181" i="42"/>
  <c r="U181" i="42"/>
  <c r="T181" i="42"/>
  <c r="S181" i="42"/>
  <c r="R181" i="42"/>
  <c r="Q181" i="42"/>
  <c r="P181" i="42"/>
  <c r="O181" i="42"/>
  <c r="N181" i="42"/>
  <c r="M181" i="42"/>
  <c r="L181" i="42"/>
  <c r="BO179" i="42"/>
  <c r="BN179" i="42"/>
  <c r="BM179" i="42"/>
  <c r="BL179" i="42"/>
  <c r="BK179" i="42"/>
  <c r="BJ179" i="42"/>
  <c r="BI179" i="42"/>
  <c r="BH179" i="42"/>
  <c r="BG179" i="42"/>
  <c r="BF179" i="42"/>
  <c r="BE179" i="42"/>
  <c r="BD179" i="42"/>
  <c r="BC179" i="42"/>
  <c r="BB179" i="42"/>
  <c r="BA179" i="42"/>
  <c r="AZ179" i="42"/>
  <c r="AY179" i="42"/>
  <c r="AX179" i="42"/>
  <c r="AW179" i="42"/>
  <c r="AV179" i="42"/>
  <c r="AU179" i="42"/>
  <c r="AT179" i="42"/>
  <c r="AS179" i="42"/>
  <c r="AR179" i="42"/>
  <c r="AQ179" i="42"/>
  <c r="AP179" i="42"/>
  <c r="AO179" i="42"/>
  <c r="AN179" i="42"/>
  <c r="AM179" i="42"/>
  <c r="AL179" i="42"/>
  <c r="AK179" i="42"/>
  <c r="AJ179" i="42"/>
  <c r="AI179" i="42"/>
  <c r="AH179" i="42"/>
  <c r="AG179" i="42"/>
  <c r="AF179" i="42"/>
  <c r="AE179" i="42"/>
  <c r="AD179" i="42"/>
  <c r="AC179" i="42"/>
  <c r="AB179" i="42"/>
  <c r="AA179" i="42"/>
  <c r="Z179" i="42"/>
  <c r="Y179" i="42"/>
  <c r="X179" i="42"/>
  <c r="W179" i="42"/>
  <c r="V179" i="42"/>
  <c r="U179" i="42"/>
  <c r="T179" i="42"/>
  <c r="S179" i="42"/>
  <c r="R179" i="42"/>
  <c r="Q179" i="42"/>
  <c r="P179" i="42"/>
  <c r="O179" i="42"/>
  <c r="N179" i="42"/>
  <c r="M179" i="42"/>
  <c r="L179" i="42"/>
  <c r="BO178" i="42"/>
  <c r="BN178" i="42"/>
  <c r="BM178" i="42"/>
  <c r="BL178" i="42"/>
  <c r="BK178" i="42"/>
  <c r="BJ178" i="42"/>
  <c r="BI178" i="42"/>
  <c r="BH178" i="42"/>
  <c r="BG178" i="42"/>
  <c r="BF178" i="42"/>
  <c r="BE178" i="42"/>
  <c r="BD178" i="42"/>
  <c r="BC178" i="42"/>
  <c r="BB178" i="42"/>
  <c r="BA178" i="42"/>
  <c r="AZ178" i="42"/>
  <c r="AY178" i="42"/>
  <c r="AX178" i="42"/>
  <c r="AW178" i="42"/>
  <c r="AV178" i="42"/>
  <c r="AU178" i="42"/>
  <c r="AT178" i="42"/>
  <c r="AS178" i="42"/>
  <c r="AR178" i="42"/>
  <c r="AQ178" i="42"/>
  <c r="AP178" i="42"/>
  <c r="AO178" i="42"/>
  <c r="AN178" i="42"/>
  <c r="AM178" i="42"/>
  <c r="AL178" i="42"/>
  <c r="AK178" i="42"/>
  <c r="AJ178" i="42"/>
  <c r="AI178" i="42"/>
  <c r="AH178" i="42"/>
  <c r="AG178" i="42"/>
  <c r="AF178" i="42"/>
  <c r="AE178" i="42"/>
  <c r="AD178" i="42"/>
  <c r="AC178" i="42"/>
  <c r="AB178" i="42"/>
  <c r="AA178" i="42"/>
  <c r="Z178" i="42"/>
  <c r="Y178" i="42"/>
  <c r="X178" i="42"/>
  <c r="W178" i="42"/>
  <c r="V178" i="42"/>
  <c r="U178" i="42"/>
  <c r="T178" i="42"/>
  <c r="S178" i="42"/>
  <c r="R178" i="42"/>
  <c r="Q178" i="42"/>
  <c r="P178" i="42"/>
  <c r="O178" i="42"/>
  <c r="N178" i="42"/>
  <c r="M178" i="42"/>
  <c r="L178" i="42"/>
  <c r="BO176" i="42"/>
  <c r="BN176" i="42"/>
  <c r="BM176" i="42"/>
  <c r="BL176" i="42"/>
  <c r="BK176" i="42"/>
  <c r="BJ176" i="42"/>
  <c r="BI176" i="42"/>
  <c r="BH176" i="42"/>
  <c r="BG176" i="42"/>
  <c r="BF176" i="42"/>
  <c r="BE176" i="42"/>
  <c r="BD176" i="42"/>
  <c r="BC176" i="42"/>
  <c r="BB176" i="42"/>
  <c r="BA176" i="42"/>
  <c r="AZ176" i="42"/>
  <c r="AY176" i="42"/>
  <c r="AX176" i="42"/>
  <c r="AW176" i="42"/>
  <c r="AV176" i="42"/>
  <c r="AU176" i="42"/>
  <c r="AT176" i="42"/>
  <c r="AS176" i="42"/>
  <c r="AR176" i="42"/>
  <c r="AQ176" i="42"/>
  <c r="AP176" i="42"/>
  <c r="AO176" i="42"/>
  <c r="AN176" i="42"/>
  <c r="AM176" i="42"/>
  <c r="AL176" i="42"/>
  <c r="AK176" i="42"/>
  <c r="AJ176" i="42"/>
  <c r="AI176" i="42"/>
  <c r="AH176" i="42"/>
  <c r="AG176" i="42"/>
  <c r="AF176" i="42"/>
  <c r="AE176" i="42"/>
  <c r="AD176" i="42"/>
  <c r="AC176" i="42"/>
  <c r="AB176" i="42"/>
  <c r="AA176" i="42"/>
  <c r="Z176" i="42"/>
  <c r="Y176" i="42"/>
  <c r="X176" i="42"/>
  <c r="W176" i="42"/>
  <c r="V176" i="42"/>
  <c r="U176" i="42"/>
  <c r="T176" i="42"/>
  <c r="S176" i="42"/>
  <c r="R176" i="42"/>
  <c r="Q176" i="42"/>
  <c r="P176" i="42"/>
  <c r="O176" i="42"/>
  <c r="N176" i="42"/>
  <c r="M176" i="42"/>
  <c r="L176" i="42"/>
  <c r="BO175" i="42"/>
  <c r="BN175" i="42"/>
  <c r="BM175" i="42"/>
  <c r="BL175" i="42"/>
  <c r="BK175" i="42"/>
  <c r="BJ175" i="42"/>
  <c r="BI175" i="42"/>
  <c r="BH175" i="42"/>
  <c r="BG175" i="42"/>
  <c r="BF175" i="42"/>
  <c r="BE175" i="42"/>
  <c r="BD175" i="42"/>
  <c r="BC175" i="42"/>
  <c r="BB175" i="42"/>
  <c r="BA175" i="42"/>
  <c r="AZ175" i="42"/>
  <c r="AY175" i="42"/>
  <c r="AX175" i="42"/>
  <c r="AW175" i="42"/>
  <c r="AV175" i="42"/>
  <c r="AU175" i="42"/>
  <c r="AT175" i="42"/>
  <c r="AS175" i="42"/>
  <c r="AR175" i="42"/>
  <c r="AQ175" i="42"/>
  <c r="AP175" i="42"/>
  <c r="AO175" i="42"/>
  <c r="AN175" i="42"/>
  <c r="AM175" i="42"/>
  <c r="AL175" i="42"/>
  <c r="AK175" i="42"/>
  <c r="AJ175" i="42"/>
  <c r="AI175" i="42"/>
  <c r="AH175" i="42"/>
  <c r="AG175" i="42"/>
  <c r="AF175" i="42"/>
  <c r="AE175" i="42"/>
  <c r="AD175" i="42"/>
  <c r="AC175" i="42"/>
  <c r="AB175" i="42"/>
  <c r="AA175" i="42"/>
  <c r="Z175" i="42"/>
  <c r="Y175" i="42"/>
  <c r="X175" i="42"/>
  <c r="W175" i="42"/>
  <c r="V175" i="42"/>
  <c r="U175" i="42"/>
  <c r="T175" i="42"/>
  <c r="S175" i="42"/>
  <c r="R175" i="42"/>
  <c r="Q175" i="42"/>
  <c r="P175" i="42"/>
  <c r="O175" i="42"/>
  <c r="N175" i="42"/>
  <c r="M175" i="42"/>
  <c r="L175" i="42"/>
  <c r="BO174" i="42"/>
  <c r="BN174" i="42"/>
  <c r="BM174" i="42"/>
  <c r="BL174" i="42"/>
  <c r="BK174" i="42"/>
  <c r="BJ174" i="42"/>
  <c r="BI174" i="42"/>
  <c r="BH174" i="42"/>
  <c r="BG174" i="42"/>
  <c r="BF174" i="42"/>
  <c r="BE174" i="42"/>
  <c r="BD174" i="42"/>
  <c r="BC174" i="42"/>
  <c r="BB174" i="42"/>
  <c r="BA174" i="42"/>
  <c r="AZ174" i="42"/>
  <c r="AY174" i="42"/>
  <c r="AX174" i="42"/>
  <c r="AW174" i="42"/>
  <c r="AV174" i="42"/>
  <c r="AU174" i="42"/>
  <c r="AT174" i="42"/>
  <c r="AS174" i="42"/>
  <c r="AR174" i="42"/>
  <c r="AQ174" i="42"/>
  <c r="AP174" i="42"/>
  <c r="AO174" i="42"/>
  <c r="AN174" i="42"/>
  <c r="AM174" i="42"/>
  <c r="AL174" i="42"/>
  <c r="AK174" i="42"/>
  <c r="AJ174" i="42"/>
  <c r="AI174" i="42"/>
  <c r="AH174" i="42"/>
  <c r="AG174" i="42"/>
  <c r="AF174" i="42"/>
  <c r="AE174" i="42"/>
  <c r="AD174" i="42"/>
  <c r="AC174" i="42"/>
  <c r="AB174" i="42"/>
  <c r="AA174" i="42"/>
  <c r="Z174" i="42"/>
  <c r="Y174" i="42"/>
  <c r="X174" i="42"/>
  <c r="W174" i="42"/>
  <c r="V174" i="42"/>
  <c r="U174" i="42"/>
  <c r="T174" i="42"/>
  <c r="S174" i="42"/>
  <c r="R174" i="42"/>
  <c r="Q174" i="42"/>
  <c r="P174" i="42"/>
  <c r="O174" i="42"/>
  <c r="N174" i="42"/>
  <c r="M174" i="42"/>
  <c r="L174" i="42"/>
  <c r="BO173" i="42"/>
  <c r="BN173" i="42"/>
  <c r="BM173" i="42"/>
  <c r="BL173" i="42"/>
  <c r="BK173" i="42"/>
  <c r="BJ173" i="42"/>
  <c r="BI173" i="42"/>
  <c r="BH173" i="42"/>
  <c r="BG173" i="42"/>
  <c r="BF173" i="42"/>
  <c r="BE173" i="42"/>
  <c r="BD173" i="42"/>
  <c r="BC173" i="42"/>
  <c r="BB173" i="42"/>
  <c r="BA173" i="42"/>
  <c r="AZ173" i="42"/>
  <c r="AY173" i="42"/>
  <c r="AX173" i="42"/>
  <c r="AW173" i="42"/>
  <c r="AV173" i="42"/>
  <c r="AU173" i="42"/>
  <c r="AT173" i="42"/>
  <c r="AS173" i="42"/>
  <c r="AR173" i="42"/>
  <c r="AQ173" i="42"/>
  <c r="AP173" i="42"/>
  <c r="AO173" i="42"/>
  <c r="AN173" i="42"/>
  <c r="AM173" i="42"/>
  <c r="AL173" i="42"/>
  <c r="AK173" i="42"/>
  <c r="AJ173" i="42"/>
  <c r="AI173" i="42"/>
  <c r="AH173" i="42"/>
  <c r="AG173" i="42"/>
  <c r="AF173" i="42"/>
  <c r="AE173" i="42"/>
  <c r="AD173" i="42"/>
  <c r="AC173" i="42"/>
  <c r="AB173" i="42"/>
  <c r="AA173" i="42"/>
  <c r="Z173" i="42"/>
  <c r="Y173" i="42"/>
  <c r="X173" i="42"/>
  <c r="W173" i="42"/>
  <c r="V173" i="42"/>
  <c r="U173" i="42"/>
  <c r="T173" i="42"/>
  <c r="S173" i="42"/>
  <c r="R173" i="42"/>
  <c r="Q173" i="42"/>
  <c r="P173" i="42"/>
  <c r="O173" i="42"/>
  <c r="N173" i="42"/>
  <c r="M173" i="42"/>
  <c r="L173" i="42"/>
  <c r="BO171" i="42"/>
  <c r="BN171" i="42"/>
  <c r="BM171" i="42"/>
  <c r="BL171" i="42"/>
  <c r="BK171" i="42"/>
  <c r="BJ171" i="42"/>
  <c r="BI171" i="42"/>
  <c r="BH171" i="42"/>
  <c r="BG171" i="42"/>
  <c r="BF171" i="42"/>
  <c r="BE171" i="42"/>
  <c r="BD171" i="42"/>
  <c r="BC171" i="42"/>
  <c r="BB171" i="42"/>
  <c r="BA171" i="42"/>
  <c r="AZ171" i="42"/>
  <c r="AY171" i="42"/>
  <c r="AX171" i="42"/>
  <c r="AW171" i="42"/>
  <c r="AV171" i="42"/>
  <c r="AU171" i="42"/>
  <c r="AT171" i="42"/>
  <c r="AS171" i="42"/>
  <c r="AR171" i="42"/>
  <c r="AQ171" i="42"/>
  <c r="AP171" i="42"/>
  <c r="AO171" i="42"/>
  <c r="AN171" i="42"/>
  <c r="AM171" i="42"/>
  <c r="AL171" i="42"/>
  <c r="AK171" i="42"/>
  <c r="AJ171" i="42"/>
  <c r="AI171" i="42"/>
  <c r="AH171" i="42"/>
  <c r="AG171" i="42"/>
  <c r="AF171" i="42"/>
  <c r="AE171" i="42"/>
  <c r="AD171" i="42"/>
  <c r="AC171" i="42"/>
  <c r="AB171" i="42"/>
  <c r="AA171" i="42"/>
  <c r="Z171" i="42"/>
  <c r="Y171" i="42"/>
  <c r="X171" i="42"/>
  <c r="W171" i="42"/>
  <c r="V171" i="42"/>
  <c r="U171" i="42"/>
  <c r="T171" i="42"/>
  <c r="S171" i="42"/>
  <c r="R171" i="42"/>
  <c r="Q171" i="42"/>
  <c r="P171" i="42"/>
  <c r="O171" i="42"/>
  <c r="N171" i="42"/>
  <c r="M171" i="42"/>
  <c r="L171" i="42"/>
  <c r="BO170" i="42"/>
  <c r="BN170" i="42"/>
  <c r="BM170" i="42"/>
  <c r="BL170" i="42"/>
  <c r="BK170" i="42"/>
  <c r="BJ170" i="42"/>
  <c r="BI170" i="42"/>
  <c r="BH170" i="42"/>
  <c r="BG170" i="42"/>
  <c r="BF170" i="42"/>
  <c r="BE170" i="42"/>
  <c r="BD170" i="42"/>
  <c r="BC170" i="42"/>
  <c r="BB170" i="42"/>
  <c r="BA170" i="42"/>
  <c r="AZ170" i="42"/>
  <c r="AY170" i="42"/>
  <c r="AX170" i="42"/>
  <c r="AW170" i="42"/>
  <c r="AV170" i="42"/>
  <c r="AU170" i="42"/>
  <c r="AT170" i="42"/>
  <c r="AS170" i="42"/>
  <c r="AR170" i="42"/>
  <c r="AQ170" i="42"/>
  <c r="AP170" i="42"/>
  <c r="AO170" i="42"/>
  <c r="AN170" i="42"/>
  <c r="AM170" i="42"/>
  <c r="AL170" i="42"/>
  <c r="AK170" i="42"/>
  <c r="AJ170" i="42"/>
  <c r="AI170" i="42"/>
  <c r="AH170" i="42"/>
  <c r="AG170" i="42"/>
  <c r="AF170" i="42"/>
  <c r="AE170" i="42"/>
  <c r="AD170" i="42"/>
  <c r="AC170" i="42"/>
  <c r="AB170" i="42"/>
  <c r="AA170" i="42"/>
  <c r="Z170" i="42"/>
  <c r="Y170" i="42"/>
  <c r="X170" i="42"/>
  <c r="W170" i="42"/>
  <c r="V170" i="42"/>
  <c r="U170" i="42"/>
  <c r="T170" i="42"/>
  <c r="S170" i="42"/>
  <c r="R170" i="42"/>
  <c r="Q170" i="42"/>
  <c r="P170" i="42"/>
  <c r="O170" i="42"/>
  <c r="N170" i="42"/>
  <c r="M170" i="42"/>
  <c r="L170" i="42"/>
  <c r="BO169" i="42"/>
  <c r="BN169" i="42"/>
  <c r="BM169" i="42"/>
  <c r="BL169" i="42"/>
  <c r="BK169" i="42"/>
  <c r="BJ169" i="42"/>
  <c r="BI169" i="42"/>
  <c r="BH169" i="42"/>
  <c r="BG169" i="42"/>
  <c r="BF169" i="42"/>
  <c r="BE169" i="42"/>
  <c r="BD169" i="42"/>
  <c r="BC169" i="42"/>
  <c r="BB169" i="42"/>
  <c r="BA169" i="42"/>
  <c r="AZ169" i="42"/>
  <c r="AY169" i="42"/>
  <c r="AX169" i="42"/>
  <c r="AW169" i="42"/>
  <c r="AV169" i="42"/>
  <c r="AU169" i="42"/>
  <c r="AT169" i="42"/>
  <c r="AS169" i="42"/>
  <c r="AR169" i="42"/>
  <c r="AQ169" i="42"/>
  <c r="AP169" i="42"/>
  <c r="AO169" i="42"/>
  <c r="AN169" i="42"/>
  <c r="AM169" i="42"/>
  <c r="AL169" i="42"/>
  <c r="AK169" i="42"/>
  <c r="AJ169" i="42"/>
  <c r="AI169" i="42"/>
  <c r="AH169" i="42"/>
  <c r="AG169" i="42"/>
  <c r="AF169" i="42"/>
  <c r="AE169" i="42"/>
  <c r="AD169" i="42"/>
  <c r="AC169" i="42"/>
  <c r="AB169" i="42"/>
  <c r="AA169" i="42"/>
  <c r="Z169" i="42"/>
  <c r="Y169" i="42"/>
  <c r="X169" i="42"/>
  <c r="W169" i="42"/>
  <c r="V169" i="42"/>
  <c r="U169" i="42"/>
  <c r="T169" i="42"/>
  <c r="S169" i="42"/>
  <c r="R169" i="42"/>
  <c r="Q169" i="42"/>
  <c r="P169" i="42"/>
  <c r="O169" i="42"/>
  <c r="N169" i="42"/>
  <c r="M169" i="42"/>
  <c r="L169" i="42"/>
  <c r="BO168" i="42"/>
  <c r="BN168" i="42"/>
  <c r="BM168" i="42"/>
  <c r="BL168" i="42"/>
  <c r="BK168" i="42"/>
  <c r="BJ168" i="42"/>
  <c r="BI168" i="42"/>
  <c r="BH168" i="42"/>
  <c r="BG168" i="42"/>
  <c r="BF168" i="42"/>
  <c r="BE168" i="42"/>
  <c r="BD168" i="42"/>
  <c r="BC168" i="42"/>
  <c r="BB168" i="42"/>
  <c r="BA168" i="42"/>
  <c r="AZ168" i="42"/>
  <c r="AY168" i="42"/>
  <c r="AX168" i="42"/>
  <c r="AW168" i="42"/>
  <c r="AV168" i="42"/>
  <c r="AU168" i="42"/>
  <c r="AT168" i="42"/>
  <c r="AS168" i="42"/>
  <c r="AR168" i="42"/>
  <c r="AQ168" i="42"/>
  <c r="AP168" i="42"/>
  <c r="AO168" i="42"/>
  <c r="AN168" i="42"/>
  <c r="AM168" i="42"/>
  <c r="AL168" i="42"/>
  <c r="AK168" i="42"/>
  <c r="AJ168" i="42"/>
  <c r="AI168" i="42"/>
  <c r="AH168" i="42"/>
  <c r="AG168" i="42"/>
  <c r="AF168" i="42"/>
  <c r="AE168" i="42"/>
  <c r="AD168" i="42"/>
  <c r="AC168" i="42"/>
  <c r="AB168" i="42"/>
  <c r="AA168" i="42"/>
  <c r="Z168" i="42"/>
  <c r="Y168" i="42"/>
  <c r="X168" i="42"/>
  <c r="W168" i="42"/>
  <c r="V168" i="42"/>
  <c r="U168" i="42"/>
  <c r="T168" i="42"/>
  <c r="S168" i="42"/>
  <c r="R168" i="42"/>
  <c r="Q168" i="42"/>
  <c r="P168" i="42"/>
  <c r="O168" i="42"/>
  <c r="N168" i="42"/>
  <c r="M168" i="42"/>
  <c r="L168" i="42"/>
  <c r="BO166" i="42"/>
  <c r="BN166" i="42"/>
  <c r="BM166" i="42"/>
  <c r="BL166" i="42"/>
  <c r="BK166" i="42"/>
  <c r="BJ166" i="42"/>
  <c r="BI166" i="42"/>
  <c r="BH166" i="42"/>
  <c r="BG166" i="42"/>
  <c r="BF166" i="42"/>
  <c r="BE166" i="42"/>
  <c r="BD166" i="42"/>
  <c r="BC166" i="42"/>
  <c r="BB166" i="42"/>
  <c r="BA166" i="42"/>
  <c r="AZ166" i="42"/>
  <c r="AY166" i="42"/>
  <c r="AX166" i="42"/>
  <c r="AW166" i="42"/>
  <c r="AV166" i="42"/>
  <c r="AU166" i="42"/>
  <c r="AT166" i="42"/>
  <c r="AS166" i="42"/>
  <c r="AR166" i="42"/>
  <c r="AQ166" i="42"/>
  <c r="AP166" i="42"/>
  <c r="AO166" i="42"/>
  <c r="AN166" i="42"/>
  <c r="AM166" i="42"/>
  <c r="AL166" i="42"/>
  <c r="AK166" i="42"/>
  <c r="AJ166" i="42"/>
  <c r="AI166" i="42"/>
  <c r="AH166" i="42"/>
  <c r="AG166" i="42"/>
  <c r="AF166" i="42"/>
  <c r="AE166" i="42"/>
  <c r="AD166" i="42"/>
  <c r="AC166" i="42"/>
  <c r="AB166" i="42"/>
  <c r="AA166" i="42"/>
  <c r="Z166" i="42"/>
  <c r="Y166" i="42"/>
  <c r="X166" i="42"/>
  <c r="W166" i="42"/>
  <c r="V166" i="42"/>
  <c r="U166" i="42"/>
  <c r="T166" i="42"/>
  <c r="S166" i="42"/>
  <c r="R166" i="42"/>
  <c r="Q166" i="42"/>
  <c r="P166" i="42"/>
  <c r="O166" i="42"/>
  <c r="N166" i="42"/>
  <c r="M166" i="42"/>
  <c r="L166" i="42"/>
  <c r="BO165" i="42"/>
  <c r="BN165" i="42"/>
  <c r="BM165" i="42"/>
  <c r="BL165" i="42"/>
  <c r="BK165" i="42"/>
  <c r="BJ165" i="42"/>
  <c r="BI165" i="42"/>
  <c r="BH165" i="42"/>
  <c r="BG165" i="42"/>
  <c r="BF165" i="42"/>
  <c r="BE165" i="42"/>
  <c r="BD165" i="42"/>
  <c r="BC165" i="42"/>
  <c r="BB165" i="42"/>
  <c r="BA165" i="42"/>
  <c r="AZ165" i="42"/>
  <c r="AY165" i="42"/>
  <c r="AX165" i="42"/>
  <c r="AW165" i="42"/>
  <c r="AV165" i="42"/>
  <c r="AU165" i="42"/>
  <c r="AT165" i="42"/>
  <c r="AS165" i="42"/>
  <c r="AR165" i="42"/>
  <c r="AQ165" i="42"/>
  <c r="AP165" i="42"/>
  <c r="AO165" i="42"/>
  <c r="AN165" i="42"/>
  <c r="AM165" i="42"/>
  <c r="AL165" i="42"/>
  <c r="AK165" i="42"/>
  <c r="AJ165" i="42"/>
  <c r="AI165" i="42"/>
  <c r="AH165" i="42"/>
  <c r="AG165" i="42"/>
  <c r="AF165" i="42"/>
  <c r="AE165" i="42"/>
  <c r="AD165" i="42"/>
  <c r="AC165" i="42"/>
  <c r="AB165" i="42"/>
  <c r="AA165" i="42"/>
  <c r="Z165" i="42"/>
  <c r="Y165" i="42"/>
  <c r="X165" i="42"/>
  <c r="W165" i="42"/>
  <c r="V165" i="42"/>
  <c r="U165" i="42"/>
  <c r="T165" i="42"/>
  <c r="S165" i="42"/>
  <c r="R165" i="42"/>
  <c r="Q165" i="42"/>
  <c r="P165" i="42"/>
  <c r="O165" i="42"/>
  <c r="N165" i="42"/>
  <c r="M165" i="42"/>
  <c r="L165" i="42"/>
  <c r="BO164" i="42"/>
  <c r="BN164" i="42"/>
  <c r="BM164" i="42"/>
  <c r="BL164" i="42"/>
  <c r="BK164" i="42"/>
  <c r="BJ164" i="42"/>
  <c r="BI164" i="42"/>
  <c r="BH164" i="42"/>
  <c r="BG164" i="42"/>
  <c r="BF164" i="42"/>
  <c r="BE164" i="42"/>
  <c r="BD164" i="42"/>
  <c r="BC164" i="42"/>
  <c r="BB164" i="42"/>
  <c r="BA164" i="42"/>
  <c r="AZ164" i="42"/>
  <c r="AY164" i="42"/>
  <c r="AX164" i="42"/>
  <c r="AW164" i="42"/>
  <c r="AV164" i="42"/>
  <c r="AU164" i="42"/>
  <c r="AT164" i="42"/>
  <c r="AS164" i="42"/>
  <c r="AR164" i="42"/>
  <c r="AQ164" i="42"/>
  <c r="AP164" i="42"/>
  <c r="AO164" i="42"/>
  <c r="AN164" i="42"/>
  <c r="AM164" i="42"/>
  <c r="AL164" i="42"/>
  <c r="AK164" i="42"/>
  <c r="AJ164" i="42"/>
  <c r="AI164" i="42"/>
  <c r="AH164" i="42"/>
  <c r="AG164" i="42"/>
  <c r="AF164" i="42"/>
  <c r="AE164" i="42"/>
  <c r="AD164" i="42"/>
  <c r="AC164" i="42"/>
  <c r="AB164" i="42"/>
  <c r="AA164" i="42"/>
  <c r="Z164" i="42"/>
  <c r="Y164" i="42"/>
  <c r="X164" i="42"/>
  <c r="W164" i="42"/>
  <c r="V164" i="42"/>
  <c r="U164" i="42"/>
  <c r="T164" i="42"/>
  <c r="S164" i="42"/>
  <c r="R164" i="42"/>
  <c r="Q164" i="42"/>
  <c r="P164" i="42"/>
  <c r="O164" i="42"/>
  <c r="N164" i="42"/>
  <c r="M164" i="42"/>
  <c r="L164" i="42"/>
  <c r="BO163" i="42"/>
  <c r="BN163" i="42"/>
  <c r="BM163" i="42"/>
  <c r="BL163" i="42"/>
  <c r="BK163" i="42"/>
  <c r="BJ163" i="42"/>
  <c r="BI163" i="42"/>
  <c r="BH163" i="42"/>
  <c r="BG163" i="42"/>
  <c r="BF163" i="42"/>
  <c r="BE163" i="42"/>
  <c r="BD163" i="42"/>
  <c r="BC163" i="42"/>
  <c r="BB163" i="42"/>
  <c r="BA163" i="42"/>
  <c r="AZ163" i="42"/>
  <c r="AY163" i="42"/>
  <c r="AX163" i="42"/>
  <c r="AW163" i="42"/>
  <c r="AV163" i="42"/>
  <c r="AU163" i="42"/>
  <c r="AT163" i="42"/>
  <c r="AS163" i="42"/>
  <c r="AR163" i="42"/>
  <c r="AQ163" i="42"/>
  <c r="AP163" i="42"/>
  <c r="AO163" i="42"/>
  <c r="AN163" i="42"/>
  <c r="AM163" i="42"/>
  <c r="AL163" i="42"/>
  <c r="AK163" i="42"/>
  <c r="AJ163" i="42"/>
  <c r="AI163" i="42"/>
  <c r="AH163" i="42"/>
  <c r="AG163" i="42"/>
  <c r="AF163" i="42"/>
  <c r="AE163" i="42"/>
  <c r="AD163" i="42"/>
  <c r="AC163" i="42"/>
  <c r="AB163" i="42"/>
  <c r="AA163" i="42"/>
  <c r="Z163" i="42"/>
  <c r="Y163" i="42"/>
  <c r="X163" i="42"/>
  <c r="W163" i="42"/>
  <c r="V163" i="42"/>
  <c r="U163" i="42"/>
  <c r="T163" i="42"/>
  <c r="S163" i="42"/>
  <c r="R163" i="42"/>
  <c r="Q163" i="42"/>
  <c r="P163" i="42"/>
  <c r="O163" i="42"/>
  <c r="N163" i="42"/>
  <c r="M163" i="42"/>
  <c r="L163" i="42"/>
  <c r="BO161" i="42"/>
  <c r="BN161" i="42"/>
  <c r="BM161" i="42"/>
  <c r="BL161" i="42"/>
  <c r="BK161" i="42"/>
  <c r="BJ161" i="42"/>
  <c r="BI161" i="42"/>
  <c r="BH161" i="42"/>
  <c r="BG161" i="42"/>
  <c r="BF161" i="42"/>
  <c r="BE161" i="42"/>
  <c r="BD161" i="42"/>
  <c r="BC161" i="42"/>
  <c r="BB161" i="42"/>
  <c r="BA161" i="42"/>
  <c r="AZ161" i="42"/>
  <c r="AY161" i="42"/>
  <c r="AX161" i="42"/>
  <c r="AW161" i="42"/>
  <c r="AV161" i="42"/>
  <c r="AU161" i="42"/>
  <c r="AT161" i="42"/>
  <c r="AS161" i="42"/>
  <c r="AR161" i="42"/>
  <c r="AQ161" i="42"/>
  <c r="AP161" i="42"/>
  <c r="AO161" i="42"/>
  <c r="AN161" i="42"/>
  <c r="AM161" i="42"/>
  <c r="AL161" i="42"/>
  <c r="AK161" i="42"/>
  <c r="AJ161" i="42"/>
  <c r="AI161" i="42"/>
  <c r="AH161" i="42"/>
  <c r="AG161" i="42"/>
  <c r="AF161" i="42"/>
  <c r="AE161" i="42"/>
  <c r="AD161" i="42"/>
  <c r="AC161" i="42"/>
  <c r="AB161" i="42"/>
  <c r="AA161" i="42"/>
  <c r="Z161" i="42"/>
  <c r="Y161" i="42"/>
  <c r="X161" i="42"/>
  <c r="W161" i="42"/>
  <c r="V161" i="42"/>
  <c r="U161" i="42"/>
  <c r="T161" i="42"/>
  <c r="S161" i="42"/>
  <c r="R161" i="42"/>
  <c r="Q161" i="42"/>
  <c r="P161" i="42"/>
  <c r="O161" i="42"/>
  <c r="N161" i="42"/>
  <c r="M161" i="42"/>
  <c r="L161" i="42"/>
  <c r="BO160" i="42"/>
  <c r="BN160" i="42"/>
  <c r="BM160" i="42"/>
  <c r="BL160" i="42"/>
  <c r="BK160" i="42"/>
  <c r="BJ160" i="42"/>
  <c r="BI160" i="42"/>
  <c r="BH160" i="42"/>
  <c r="BG160" i="42"/>
  <c r="BF160" i="42"/>
  <c r="BE160" i="42"/>
  <c r="BD160" i="42"/>
  <c r="BC160" i="42"/>
  <c r="BB160" i="42"/>
  <c r="BA160" i="42"/>
  <c r="AZ160" i="42"/>
  <c r="AY160" i="42"/>
  <c r="AX160" i="42"/>
  <c r="AW160" i="42"/>
  <c r="AV160" i="42"/>
  <c r="AU160" i="42"/>
  <c r="AT160" i="42"/>
  <c r="AS160" i="42"/>
  <c r="AR160" i="42"/>
  <c r="AQ160" i="42"/>
  <c r="AP160" i="42"/>
  <c r="AO160" i="42"/>
  <c r="AN160" i="42"/>
  <c r="AM160" i="42"/>
  <c r="AL160" i="42"/>
  <c r="AK160" i="42"/>
  <c r="AJ160" i="42"/>
  <c r="AI160" i="42"/>
  <c r="AH160" i="42"/>
  <c r="AG160" i="42"/>
  <c r="AF160" i="42"/>
  <c r="AE160" i="42"/>
  <c r="AD160" i="42"/>
  <c r="AC160" i="42"/>
  <c r="AB160" i="42"/>
  <c r="AA160" i="42"/>
  <c r="Z160" i="42"/>
  <c r="Y160" i="42"/>
  <c r="X160" i="42"/>
  <c r="W160" i="42"/>
  <c r="V160" i="42"/>
  <c r="U160" i="42"/>
  <c r="T160" i="42"/>
  <c r="S160" i="42"/>
  <c r="R160" i="42"/>
  <c r="Q160" i="42"/>
  <c r="P160" i="42"/>
  <c r="O160" i="42"/>
  <c r="N160" i="42"/>
  <c r="M160" i="42"/>
  <c r="L160" i="42"/>
  <c r="BO159" i="42"/>
  <c r="BN159" i="42"/>
  <c r="BM159" i="42"/>
  <c r="BL159" i="42"/>
  <c r="BK159" i="42"/>
  <c r="BJ159" i="42"/>
  <c r="BI159" i="42"/>
  <c r="BH159" i="42"/>
  <c r="BG159" i="42"/>
  <c r="BF159" i="42"/>
  <c r="BE159" i="42"/>
  <c r="BD159" i="42"/>
  <c r="BC159" i="42"/>
  <c r="BB159" i="42"/>
  <c r="BA159" i="42"/>
  <c r="AZ159" i="42"/>
  <c r="AY159" i="42"/>
  <c r="AX159" i="42"/>
  <c r="AW159" i="42"/>
  <c r="AV159" i="42"/>
  <c r="AU159" i="42"/>
  <c r="AT159" i="42"/>
  <c r="AS159" i="42"/>
  <c r="AR159" i="42"/>
  <c r="AQ159" i="42"/>
  <c r="AP159" i="42"/>
  <c r="AO159" i="42"/>
  <c r="AN159" i="42"/>
  <c r="AM159" i="42"/>
  <c r="AL159" i="42"/>
  <c r="AK159" i="42"/>
  <c r="AJ159" i="42"/>
  <c r="AI159" i="42"/>
  <c r="AH159" i="42"/>
  <c r="AG159" i="42"/>
  <c r="AF159" i="42"/>
  <c r="AE159" i="42"/>
  <c r="AD159" i="42"/>
  <c r="AC159" i="42"/>
  <c r="AB159" i="42"/>
  <c r="AA159" i="42"/>
  <c r="Z159" i="42"/>
  <c r="Y159" i="42"/>
  <c r="X159" i="42"/>
  <c r="W159" i="42"/>
  <c r="V159" i="42"/>
  <c r="U159" i="42"/>
  <c r="T159" i="42"/>
  <c r="S159" i="42"/>
  <c r="R159" i="42"/>
  <c r="Q159" i="42"/>
  <c r="P159" i="42"/>
  <c r="O159" i="42"/>
  <c r="N159" i="42"/>
  <c r="M159" i="42"/>
  <c r="L159" i="42"/>
  <c r="BO158" i="42"/>
  <c r="BN158" i="42"/>
  <c r="BM158" i="42"/>
  <c r="BL158" i="42"/>
  <c r="BK158" i="42"/>
  <c r="BJ158" i="42"/>
  <c r="BI158" i="42"/>
  <c r="BH158" i="42"/>
  <c r="BG158" i="42"/>
  <c r="BF158" i="42"/>
  <c r="BE158" i="42"/>
  <c r="BD158" i="42"/>
  <c r="BC158" i="42"/>
  <c r="BB158" i="42"/>
  <c r="BA158" i="42"/>
  <c r="AZ158" i="42"/>
  <c r="AY158" i="42"/>
  <c r="AX158" i="42"/>
  <c r="AW158" i="42"/>
  <c r="AV158" i="42"/>
  <c r="AU158" i="42"/>
  <c r="AT158" i="42"/>
  <c r="AS158" i="42"/>
  <c r="AR158" i="42"/>
  <c r="AQ158" i="42"/>
  <c r="AP158" i="42"/>
  <c r="AO158" i="42"/>
  <c r="AN158" i="42"/>
  <c r="AM158" i="42"/>
  <c r="AL158" i="42"/>
  <c r="AK158" i="42"/>
  <c r="AJ158" i="42"/>
  <c r="AI158" i="42"/>
  <c r="AH158" i="42"/>
  <c r="AG158" i="42"/>
  <c r="AF158" i="42"/>
  <c r="AE158" i="42"/>
  <c r="AD158" i="42"/>
  <c r="AC158" i="42"/>
  <c r="AB158" i="42"/>
  <c r="AA158" i="42"/>
  <c r="Z158" i="42"/>
  <c r="Y158" i="42"/>
  <c r="X158" i="42"/>
  <c r="W158" i="42"/>
  <c r="V158" i="42"/>
  <c r="U158" i="42"/>
  <c r="T158" i="42"/>
  <c r="S158" i="42"/>
  <c r="R158" i="42"/>
  <c r="Q158" i="42"/>
  <c r="P158" i="42"/>
  <c r="O158" i="42"/>
  <c r="N158" i="42"/>
  <c r="M158" i="42"/>
  <c r="L158" i="42"/>
  <c r="BO156" i="42"/>
  <c r="BN156" i="42"/>
  <c r="BM156" i="42"/>
  <c r="BL156" i="42"/>
  <c r="BK156" i="42"/>
  <c r="BJ156" i="42"/>
  <c r="BI156" i="42"/>
  <c r="BH156" i="42"/>
  <c r="BG156" i="42"/>
  <c r="BF156" i="42"/>
  <c r="BE156" i="42"/>
  <c r="BD156" i="42"/>
  <c r="BC156" i="42"/>
  <c r="BB156" i="42"/>
  <c r="BA156" i="42"/>
  <c r="AZ156" i="42"/>
  <c r="AY156" i="42"/>
  <c r="AX156" i="42"/>
  <c r="AW156" i="42"/>
  <c r="AV156" i="42"/>
  <c r="AU156" i="42"/>
  <c r="AT156" i="42"/>
  <c r="AS156" i="42"/>
  <c r="AR156" i="42"/>
  <c r="AQ156" i="42"/>
  <c r="AP156" i="42"/>
  <c r="AO156" i="42"/>
  <c r="AN156" i="42"/>
  <c r="AM156" i="42"/>
  <c r="AL156" i="42"/>
  <c r="AK156" i="42"/>
  <c r="AJ156" i="42"/>
  <c r="AI156" i="42"/>
  <c r="AH156" i="42"/>
  <c r="AG156" i="42"/>
  <c r="AF156" i="42"/>
  <c r="AE156" i="42"/>
  <c r="AD156" i="42"/>
  <c r="AC156" i="42"/>
  <c r="AB156" i="42"/>
  <c r="AA156" i="42"/>
  <c r="Z156" i="42"/>
  <c r="Y156" i="42"/>
  <c r="X156" i="42"/>
  <c r="W156" i="42"/>
  <c r="V156" i="42"/>
  <c r="U156" i="42"/>
  <c r="T156" i="42"/>
  <c r="S156" i="42"/>
  <c r="R156" i="42"/>
  <c r="Q156" i="42"/>
  <c r="P156" i="42"/>
  <c r="O156" i="42"/>
  <c r="N156" i="42"/>
  <c r="M156" i="42"/>
  <c r="L156" i="42"/>
  <c r="BO155" i="42"/>
  <c r="BN155" i="42"/>
  <c r="BM155" i="42"/>
  <c r="BL155" i="42"/>
  <c r="BK155" i="42"/>
  <c r="BJ155" i="42"/>
  <c r="BI155" i="42"/>
  <c r="BH155" i="42"/>
  <c r="BG155" i="42"/>
  <c r="BF155" i="42"/>
  <c r="BE155" i="42"/>
  <c r="BD155" i="42"/>
  <c r="BC155" i="42"/>
  <c r="BB155" i="42"/>
  <c r="BA155" i="42"/>
  <c r="AZ155" i="42"/>
  <c r="AY155" i="42"/>
  <c r="AX155" i="42"/>
  <c r="AW155" i="42"/>
  <c r="AV155" i="42"/>
  <c r="AU155" i="42"/>
  <c r="AT155" i="42"/>
  <c r="AS155" i="42"/>
  <c r="AR155" i="42"/>
  <c r="AQ155" i="42"/>
  <c r="AP155" i="42"/>
  <c r="AO155" i="42"/>
  <c r="AN155" i="42"/>
  <c r="AM155" i="42"/>
  <c r="AL155" i="42"/>
  <c r="AK155" i="42"/>
  <c r="AJ155" i="42"/>
  <c r="AI155" i="42"/>
  <c r="AH155" i="42"/>
  <c r="AG155" i="42"/>
  <c r="AF155" i="42"/>
  <c r="AE155" i="42"/>
  <c r="AD155" i="42"/>
  <c r="AC155" i="42"/>
  <c r="AB155" i="42"/>
  <c r="AA155" i="42"/>
  <c r="Z155" i="42"/>
  <c r="Y155" i="42"/>
  <c r="X155" i="42"/>
  <c r="W155" i="42"/>
  <c r="V155" i="42"/>
  <c r="U155" i="42"/>
  <c r="T155" i="42"/>
  <c r="S155" i="42"/>
  <c r="R155" i="42"/>
  <c r="Q155" i="42"/>
  <c r="P155" i="42"/>
  <c r="O155" i="42"/>
  <c r="N155" i="42"/>
  <c r="M155" i="42"/>
  <c r="L155" i="42"/>
  <c r="BO154" i="42"/>
  <c r="BN154" i="42"/>
  <c r="BM154" i="42"/>
  <c r="BL154" i="42"/>
  <c r="BK154" i="42"/>
  <c r="BJ154" i="42"/>
  <c r="BI154" i="42"/>
  <c r="BH154" i="42"/>
  <c r="BG154" i="42"/>
  <c r="BF154" i="42"/>
  <c r="BE154" i="42"/>
  <c r="BD154" i="42"/>
  <c r="BC154" i="42"/>
  <c r="BB154" i="42"/>
  <c r="BA154" i="42"/>
  <c r="AZ154" i="42"/>
  <c r="AY154" i="42"/>
  <c r="AX154" i="42"/>
  <c r="AW154" i="42"/>
  <c r="AV154" i="42"/>
  <c r="AU154" i="42"/>
  <c r="AT154" i="42"/>
  <c r="AS154" i="42"/>
  <c r="AR154" i="42"/>
  <c r="AQ154" i="42"/>
  <c r="AP154" i="42"/>
  <c r="AO154" i="42"/>
  <c r="AN154" i="42"/>
  <c r="AM154" i="42"/>
  <c r="AL154" i="42"/>
  <c r="AK154" i="42"/>
  <c r="AJ154" i="42"/>
  <c r="AI154" i="42"/>
  <c r="AH154" i="42"/>
  <c r="AG154" i="42"/>
  <c r="AF154" i="42"/>
  <c r="AE154" i="42"/>
  <c r="AD154" i="42"/>
  <c r="AC154" i="42"/>
  <c r="AB154" i="42"/>
  <c r="AA154" i="42"/>
  <c r="Z154" i="42"/>
  <c r="Y154" i="42"/>
  <c r="X154" i="42"/>
  <c r="W154" i="42"/>
  <c r="V154" i="42"/>
  <c r="U154" i="42"/>
  <c r="T154" i="42"/>
  <c r="S154" i="42"/>
  <c r="R154" i="42"/>
  <c r="Q154" i="42"/>
  <c r="P154" i="42"/>
  <c r="O154" i="42"/>
  <c r="N154" i="42"/>
  <c r="M154" i="42"/>
  <c r="L154" i="42"/>
  <c r="BO153" i="42"/>
  <c r="BN153" i="42"/>
  <c r="BM153" i="42"/>
  <c r="BL153" i="42"/>
  <c r="BK153" i="42"/>
  <c r="BJ153" i="42"/>
  <c r="BI153" i="42"/>
  <c r="BH153" i="42"/>
  <c r="BG153" i="42"/>
  <c r="BF153" i="42"/>
  <c r="BE153" i="42"/>
  <c r="BD153" i="42"/>
  <c r="BC153" i="42"/>
  <c r="BB153" i="42"/>
  <c r="BA153" i="42"/>
  <c r="AZ153" i="42"/>
  <c r="AY153" i="42"/>
  <c r="AX153" i="42"/>
  <c r="AW153" i="42"/>
  <c r="AV153" i="42"/>
  <c r="AU153" i="42"/>
  <c r="AT153" i="42"/>
  <c r="AS153" i="42"/>
  <c r="AR153" i="42"/>
  <c r="AQ153" i="42"/>
  <c r="AP153" i="42"/>
  <c r="AO153" i="42"/>
  <c r="AN153" i="42"/>
  <c r="AM153" i="42"/>
  <c r="AL153" i="42"/>
  <c r="AK153" i="42"/>
  <c r="AJ153" i="42"/>
  <c r="AI153" i="42"/>
  <c r="AH153" i="42"/>
  <c r="AG153" i="42"/>
  <c r="AF153" i="42"/>
  <c r="AE153" i="42"/>
  <c r="AD153" i="42"/>
  <c r="AC153" i="42"/>
  <c r="AB153" i="42"/>
  <c r="AA153" i="42"/>
  <c r="Z153" i="42"/>
  <c r="Y153" i="42"/>
  <c r="X153" i="42"/>
  <c r="W153" i="42"/>
  <c r="V153" i="42"/>
  <c r="U153" i="42"/>
  <c r="T153" i="42"/>
  <c r="S153" i="42"/>
  <c r="R153" i="42"/>
  <c r="Q153" i="42"/>
  <c r="P153" i="42"/>
  <c r="O153" i="42"/>
  <c r="N153" i="42"/>
  <c r="M153" i="42"/>
  <c r="L153" i="42"/>
  <c r="BO152" i="42"/>
  <c r="BN152" i="42"/>
  <c r="BM152" i="42"/>
  <c r="BL152" i="42"/>
  <c r="BK152" i="42"/>
  <c r="BJ152" i="42"/>
  <c r="BI152" i="42"/>
  <c r="BH152" i="42"/>
  <c r="BG152" i="42"/>
  <c r="BF152" i="42"/>
  <c r="BE152" i="42"/>
  <c r="BD152" i="42"/>
  <c r="BC152" i="42"/>
  <c r="BB152" i="42"/>
  <c r="BA152" i="42"/>
  <c r="AZ152" i="42"/>
  <c r="AY152" i="42"/>
  <c r="AX152" i="42"/>
  <c r="AW152" i="42"/>
  <c r="AV152" i="42"/>
  <c r="AU152" i="42"/>
  <c r="AT152" i="42"/>
  <c r="AS152" i="42"/>
  <c r="AR152" i="42"/>
  <c r="AQ152" i="42"/>
  <c r="AP152" i="42"/>
  <c r="AO152" i="42"/>
  <c r="AN152" i="42"/>
  <c r="AM152" i="42"/>
  <c r="AL152" i="42"/>
  <c r="AK152" i="42"/>
  <c r="AJ152" i="42"/>
  <c r="AI152" i="42"/>
  <c r="AH152" i="42"/>
  <c r="AG152" i="42"/>
  <c r="AF152" i="42"/>
  <c r="AE152" i="42"/>
  <c r="AD152" i="42"/>
  <c r="AC152" i="42"/>
  <c r="AB152" i="42"/>
  <c r="AA152" i="42"/>
  <c r="Z152" i="42"/>
  <c r="Y152" i="42"/>
  <c r="X152" i="42"/>
  <c r="W152" i="42"/>
  <c r="V152" i="42"/>
  <c r="U152" i="42"/>
  <c r="T152" i="42"/>
  <c r="S152" i="42"/>
  <c r="R152" i="42"/>
  <c r="Q152" i="42"/>
  <c r="P152" i="42"/>
  <c r="O152" i="42"/>
  <c r="N152" i="42"/>
  <c r="M152" i="42"/>
  <c r="L152" i="42"/>
  <c r="BO150" i="42"/>
  <c r="BN150" i="42"/>
  <c r="BM150" i="42"/>
  <c r="BL150" i="42"/>
  <c r="BK150" i="42"/>
  <c r="BJ150" i="42"/>
  <c r="BI150" i="42"/>
  <c r="BH150" i="42"/>
  <c r="BG150" i="42"/>
  <c r="BF150" i="42"/>
  <c r="BE150" i="42"/>
  <c r="BD150" i="42"/>
  <c r="BC150" i="42"/>
  <c r="BB150" i="42"/>
  <c r="BA150" i="42"/>
  <c r="AZ150" i="42"/>
  <c r="AY150" i="42"/>
  <c r="AX150" i="42"/>
  <c r="AW150" i="42"/>
  <c r="AV150" i="42"/>
  <c r="AU150" i="42"/>
  <c r="AT150" i="42"/>
  <c r="AS150" i="42"/>
  <c r="AR150" i="42"/>
  <c r="AQ150" i="42"/>
  <c r="AP150" i="42"/>
  <c r="AO150" i="42"/>
  <c r="AN150" i="42"/>
  <c r="AM150" i="42"/>
  <c r="AL150" i="42"/>
  <c r="AK150" i="42"/>
  <c r="AJ150" i="42"/>
  <c r="AI150" i="42"/>
  <c r="AH150" i="42"/>
  <c r="AG150" i="42"/>
  <c r="AF150" i="42"/>
  <c r="AE150" i="42"/>
  <c r="AD150" i="42"/>
  <c r="AC150" i="42"/>
  <c r="AB150" i="42"/>
  <c r="AA150" i="42"/>
  <c r="Z150" i="42"/>
  <c r="Y150" i="42"/>
  <c r="X150" i="42"/>
  <c r="W150" i="42"/>
  <c r="V150" i="42"/>
  <c r="U150" i="42"/>
  <c r="T150" i="42"/>
  <c r="S150" i="42"/>
  <c r="R150" i="42"/>
  <c r="Q150" i="42"/>
  <c r="P150" i="42"/>
  <c r="O150" i="42"/>
  <c r="N150" i="42"/>
  <c r="M150" i="42"/>
  <c r="L150" i="42"/>
  <c r="BO149" i="42"/>
  <c r="BN149" i="42"/>
  <c r="BM149" i="42"/>
  <c r="BL149" i="42"/>
  <c r="BK149" i="42"/>
  <c r="BJ149" i="42"/>
  <c r="BI149" i="42"/>
  <c r="BH149" i="42"/>
  <c r="BG149" i="42"/>
  <c r="BF149" i="42"/>
  <c r="BE149" i="42"/>
  <c r="BD149" i="42"/>
  <c r="BC149" i="42"/>
  <c r="BB149" i="42"/>
  <c r="BA149" i="42"/>
  <c r="AZ149" i="42"/>
  <c r="AY149" i="42"/>
  <c r="AX149" i="42"/>
  <c r="AW149" i="42"/>
  <c r="AV149" i="42"/>
  <c r="AU149" i="42"/>
  <c r="AT149" i="42"/>
  <c r="AS149" i="42"/>
  <c r="AR149" i="42"/>
  <c r="AQ149" i="42"/>
  <c r="AP149" i="42"/>
  <c r="AO149" i="42"/>
  <c r="AN149" i="42"/>
  <c r="AM149" i="42"/>
  <c r="AL149" i="42"/>
  <c r="AK149" i="42"/>
  <c r="AJ149" i="42"/>
  <c r="AI149" i="42"/>
  <c r="AH149" i="42"/>
  <c r="AG149" i="42"/>
  <c r="AF149" i="42"/>
  <c r="AE149" i="42"/>
  <c r="AD149" i="42"/>
  <c r="AC149" i="42"/>
  <c r="AB149" i="42"/>
  <c r="AA149" i="42"/>
  <c r="Z149" i="42"/>
  <c r="Y149" i="42"/>
  <c r="X149" i="42"/>
  <c r="W149" i="42"/>
  <c r="V149" i="42"/>
  <c r="U149" i="42"/>
  <c r="T149" i="42"/>
  <c r="S149" i="42"/>
  <c r="R149" i="42"/>
  <c r="Q149" i="42"/>
  <c r="P149" i="42"/>
  <c r="O149" i="42"/>
  <c r="N149" i="42"/>
  <c r="M149" i="42"/>
  <c r="L149" i="42"/>
  <c r="BO148" i="42"/>
  <c r="BN148" i="42"/>
  <c r="BM148" i="42"/>
  <c r="BL148" i="42"/>
  <c r="BK148" i="42"/>
  <c r="BJ148" i="42"/>
  <c r="BI148" i="42"/>
  <c r="BH148" i="42"/>
  <c r="BG148" i="42"/>
  <c r="BF148" i="42"/>
  <c r="BE148" i="42"/>
  <c r="BD148" i="42"/>
  <c r="BC148" i="42"/>
  <c r="BB148" i="42"/>
  <c r="BA148" i="42"/>
  <c r="AZ148" i="42"/>
  <c r="AY148" i="42"/>
  <c r="AX148" i="42"/>
  <c r="AW148" i="42"/>
  <c r="AV148" i="42"/>
  <c r="AU148" i="42"/>
  <c r="AT148" i="42"/>
  <c r="AS148" i="42"/>
  <c r="AR148" i="42"/>
  <c r="AQ148" i="42"/>
  <c r="AP148" i="42"/>
  <c r="AO148" i="42"/>
  <c r="AN148" i="42"/>
  <c r="AM148" i="42"/>
  <c r="AL148" i="42"/>
  <c r="AK148" i="42"/>
  <c r="AJ148" i="42"/>
  <c r="AI148" i="42"/>
  <c r="AH148" i="42"/>
  <c r="AG148" i="42"/>
  <c r="AF148" i="42"/>
  <c r="AE148" i="42"/>
  <c r="AD148" i="42"/>
  <c r="AC148" i="42"/>
  <c r="AB148" i="42"/>
  <c r="AA148" i="42"/>
  <c r="Z148" i="42"/>
  <c r="Y148" i="42"/>
  <c r="X148" i="42"/>
  <c r="W148" i="42"/>
  <c r="V148" i="42"/>
  <c r="U148" i="42"/>
  <c r="T148" i="42"/>
  <c r="S148" i="42"/>
  <c r="R148" i="42"/>
  <c r="Q148" i="42"/>
  <c r="P148" i="42"/>
  <c r="O148" i="42"/>
  <c r="N148" i="42"/>
  <c r="M148" i="42"/>
  <c r="L148" i="42"/>
  <c r="BO147" i="42"/>
  <c r="BN147" i="42"/>
  <c r="BM147" i="42"/>
  <c r="BL147" i="42"/>
  <c r="BK147" i="42"/>
  <c r="BJ147" i="42"/>
  <c r="BI147" i="42"/>
  <c r="BH147" i="42"/>
  <c r="BG147" i="42"/>
  <c r="BF147" i="42"/>
  <c r="BE147" i="42"/>
  <c r="BD147" i="42"/>
  <c r="BC147" i="42"/>
  <c r="BB147" i="42"/>
  <c r="BA147" i="42"/>
  <c r="AZ147" i="42"/>
  <c r="AY147" i="42"/>
  <c r="AX147" i="42"/>
  <c r="AW147" i="42"/>
  <c r="AV147" i="42"/>
  <c r="AU147" i="42"/>
  <c r="AT147" i="42"/>
  <c r="AS147" i="42"/>
  <c r="AR147" i="42"/>
  <c r="AQ147" i="42"/>
  <c r="AP147" i="42"/>
  <c r="AO147" i="42"/>
  <c r="AN147" i="42"/>
  <c r="AM147" i="42"/>
  <c r="AL147" i="42"/>
  <c r="AK147" i="42"/>
  <c r="AJ147" i="42"/>
  <c r="AI147" i="42"/>
  <c r="AH147" i="42"/>
  <c r="AG147" i="42"/>
  <c r="AF147" i="42"/>
  <c r="AE147" i="42"/>
  <c r="AD147" i="42"/>
  <c r="AC147" i="42"/>
  <c r="AB147" i="42"/>
  <c r="AA147" i="42"/>
  <c r="Z147" i="42"/>
  <c r="Y147" i="42"/>
  <c r="X147" i="42"/>
  <c r="W147" i="42"/>
  <c r="V147" i="42"/>
  <c r="U147" i="42"/>
  <c r="T147" i="42"/>
  <c r="S147" i="42"/>
  <c r="R147" i="42"/>
  <c r="Q147" i="42"/>
  <c r="P147" i="42"/>
  <c r="O147" i="42"/>
  <c r="N147" i="42"/>
  <c r="M147" i="42"/>
  <c r="L147" i="42"/>
  <c r="BO145" i="42"/>
  <c r="BN145" i="42"/>
  <c r="BM145" i="42"/>
  <c r="BL145" i="42"/>
  <c r="BK145" i="42"/>
  <c r="BJ145" i="42"/>
  <c r="BI145" i="42"/>
  <c r="BH145" i="42"/>
  <c r="BG145" i="42"/>
  <c r="BF145" i="42"/>
  <c r="BE145" i="42"/>
  <c r="BD145" i="42"/>
  <c r="BC145" i="42"/>
  <c r="BB145" i="42"/>
  <c r="BA145" i="42"/>
  <c r="AZ145" i="42"/>
  <c r="AY145" i="42"/>
  <c r="AX145" i="42"/>
  <c r="AW145" i="42"/>
  <c r="AV145" i="42"/>
  <c r="AU145" i="42"/>
  <c r="AT145" i="42"/>
  <c r="AS145" i="42"/>
  <c r="AR145" i="42"/>
  <c r="AQ145" i="42"/>
  <c r="AP145" i="42"/>
  <c r="AO145" i="42"/>
  <c r="AN145" i="42"/>
  <c r="AM145" i="42"/>
  <c r="AL145" i="42"/>
  <c r="AK145" i="42"/>
  <c r="AJ145" i="42"/>
  <c r="AI145" i="42"/>
  <c r="AH145" i="42"/>
  <c r="AG145" i="42"/>
  <c r="AF145" i="42"/>
  <c r="AE145" i="42"/>
  <c r="AD145" i="42"/>
  <c r="AC145" i="42"/>
  <c r="AB145" i="42"/>
  <c r="AA145" i="42"/>
  <c r="Z145" i="42"/>
  <c r="Y145" i="42"/>
  <c r="X145" i="42"/>
  <c r="W145" i="42"/>
  <c r="V145" i="42"/>
  <c r="U145" i="42"/>
  <c r="T145" i="42"/>
  <c r="S145" i="42"/>
  <c r="R145" i="42"/>
  <c r="Q145" i="42"/>
  <c r="P145" i="42"/>
  <c r="O145" i="42"/>
  <c r="N145" i="42"/>
  <c r="M145" i="42"/>
  <c r="L145" i="42"/>
  <c r="BO144" i="42"/>
  <c r="BN144" i="42"/>
  <c r="BM144" i="42"/>
  <c r="BL144" i="42"/>
  <c r="BK144" i="42"/>
  <c r="BJ144" i="42"/>
  <c r="BI144" i="42"/>
  <c r="BH144" i="42"/>
  <c r="BG144" i="42"/>
  <c r="BF144" i="42"/>
  <c r="BE144" i="42"/>
  <c r="BD144" i="42"/>
  <c r="BC144" i="42"/>
  <c r="BB144" i="42"/>
  <c r="BA144" i="42"/>
  <c r="AZ144" i="42"/>
  <c r="AY144" i="42"/>
  <c r="AX144" i="42"/>
  <c r="AW144" i="42"/>
  <c r="AV144" i="42"/>
  <c r="AU144" i="42"/>
  <c r="AT144" i="42"/>
  <c r="AS144" i="42"/>
  <c r="AR144" i="42"/>
  <c r="AQ144" i="42"/>
  <c r="AP144" i="42"/>
  <c r="AO144" i="42"/>
  <c r="AN144" i="42"/>
  <c r="AM144" i="42"/>
  <c r="AL144" i="42"/>
  <c r="AK144" i="42"/>
  <c r="AJ144" i="42"/>
  <c r="AI144" i="42"/>
  <c r="AH144" i="42"/>
  <c r="AG144" i="42"/>
  <c r="AF144" i="42"/>
  <c r="AE144" i="42"/>
  <c r="AD144" i="42"/>
  <c r="AC144" i="42"/>
  <c r="AB144" i="42"/>
  <c r="AA144" i="42"/>
  <c r="Z144" i="42"/>
  <c r="Y144" i="42"/>
  <c r="X144" i="42"/>
  <c r="W144" i="42"/>
  <c r="V144" i="42"/>
  <c r="U144" i="42"/>
  <c r="T144" i="42"/>
  <c r="S144" i="42"/>
  <c r="R144" i="42"/>
  <c r="Q144" i="42"/>
  <c r="P144" i="42"/>
  <c r="O144" i="42"/>
  <c r="N144" i="42"/>
  <c r="M144" i="42"/>
  <c r="L144" i="42"/>
  <c r="BO143" i="42"/>
  <c r="BN143" i="42"/>
  <c r="BM143" i="42"/>
  <c r="BL143" i="42"/>
  <c r="BK143" i="42"/>
  <c r="BJ143" i="42"/>
  <c r="BI143" i="42"/>
  <c r="BH143" i="42"/>
  <c r="BG143" i="42"/>
  <c r="BF143" i="42"/>
  <c r="BE143" i="42"/>
  <c r="BD143" i="42"/>
  <c r="BC143" i="42"/>
  <c r="BB143" i="42"/>
  <c r="BA143" i="42"/>
  <c r="AZ143" i="42"/>
  <c r="AY143" i="42"/>
  <c r="AX143" i="42"/>
  <c r="AW143" i="42"/>
  <c r="AV143" i="42"/>
  <c r="AU143" i="42"/>
  <c r="AT143" i="42"/>
  <c r="AS143" i="42"/>
  <c r="AR143" i="42"/>
  <c r="AQ143" i="42"/>
  <c r="AP143" i="42"/>
  <c r="AO143" i="42"/>
  <c r="AN143" i="42"/>
  <c r="AM143" i="42"/>
  <c r="AL143" i="42"/>
  <c r="AK143" i="42"/>
  <c r="AJ143" i="42"/>
  <c r="AI143" i="42"/>
  <c r="AH143" i="42"/>
  <c r="AG143" i="42"/>
  <c r="AF143" i="42"/>
  <c r="AE143" i="42"/>
  <c r="AD143" i="42"/>
  <c r="AC143" i="42"/>
  <c r="AB143" i="42"/>
  <c r="AA143" i="42"/>
  <c r="Z143" i="42"/>
  <c r="Y143" i="42"/>
  <c r="X143" i="42"/>
  <c r="W143" i="42"/>
  <c r="V143" i="42"/>
  <c r="U143" i="42"/>
  <c r="T143" i="42"/>
  <c r="S143" i="42"/>
  <c r="R143" i="42"/>
  <c r="Q143" i="42"/>
  <c r="P143" i="42"/>
  <c r="O143" i="42"/>
  <c r="N143" i="42"/>
  <c r="M143" i="42"/>
  <c r="L143" i="42"/>
  <c r="BO142" i="42"/>
  <c r="BN142" i="42"/>
  <c r="BM142" i="42"/>
  <c r="BL142" i="42"/>
  <c r="BK142" i="42"/>
  <c r="BJ142" i="42"/>
  <c r="BI142" i="42"/>
  <c r="BH142" i="42"/>
  <c r="BG142" i="42"/>
  <c r="BF142" i="42"/>
  <c r="BE142" i="42"/>
  <c r="BD142" i="42"/>
  <c r="BC142" i="42"/>
  <c r="BB142" i="42"/>
  <c r="BA142" i="42"/>
  <c r="AZ142" i="42"/>
  <c r="AY142" i="42"/>
  <c r="AX142" i="42"/>
  <c r="AW142" i="42"/>
  <c r="AV142" i="42"/>
  <c r="AU142" i="42"/>
  <c r="AT142" i="42"/>
  <c r="AS142" i="42"/>
  <c r="AR142" i="42"/>
  <c r="AQ142" i="42"/>
  <c r="AP142" i="42"/>
  <c r="AO142" i="42"/>
  <c r="AN142" i="42"/>
  <c r="AM142" i="42"/>
  <c r="AL142" i="42"/>
  <c r="AK142" i="42"/>
  <c r="AJ142" i="42"/>
  <c r="AI142" i="42"/>
  <c r="AH142" i="42"/>
  <c r="AG142" i="42"/>
  <c r="AF142" i="42"/>
  <c r="AE142" i="42"/>
  <c r="AD142" i="42"/>
  <c r="AC142" i="42"/>
  <c r="AB142" i="42"/>
  <c r="AA142" i="42"/>
  <c r="Z142" i="42"/>
  <c r="Y142" i="42"/>
  <c r="X142" i="42"/>
  <c r="W142" i="42"/>
  <c r="V142" i="42"/>
  <c r="U142" i="42"/>
  <c r="T142" i="42"/>
  <c r="S142" i="42"/>
  <c r="R142" i="42"/>
  <c r="Q142" i="42"/>
  <c r="P142" i="42"/>
  <c r="O142" i="42"/>
  <c r="N142" i="42"/>
  <c r="M142" i="42"/>
  <c r="L142" i="42"/>
  <c r="BO141" i="42"/>
  <c r="BN141" i="42"/>
  <c r="BM141" i="42"/>
  <c r="BL141" i="42"/>
  <c r="BK141" i="42"/>
  <c r="BJ141" i="42"/>
  <c r="BI141" i="42"/>
  <c r="BH141" i="42"/>
  <c r="BG141" i="42"/>
  <c r="BF141" i="42"/>
  <c r="BE141" i="42"/>
  <c r="BD141" i="42"/>
  <c r="BC141" i="42"/>
  <c r="BB141" i="42"/>
  <c r="BA141" i="42"/>
  <c r="AZ141" i="42"/>
  <c r="AY141" i="42"/>
  <c r="AX141" i="42"/>
  <c r="AW141" i="42"/>
  <c r="AV141" i="42"/>
  <c r="AU141" i="42"/>
  <c r="AT141" i="42"/>
  <c r="AS141" i="42"/>
  <c r="AR141" i="42"/>
  <c r="AQ141" i="42"/>
  <c r="AP141" i="42"/>
  <c r="AO141" i="42"/>
  <c r="AN141" i="42"/>
  <c r="AM141" i="42"/>
  <c r="AL141" i="42"/>
  <c r="AK141" i="42"/>
  <c r="AJ141" i="42"/>
  <c r="AI141" i="42"/>
  <c r="AH141" i="42"/>
  <c r="AG141" i="42"/>
  <c r="AF141" i="42"/>
  <c r="AE141" i="42"/>
  <c r="AD141" i="42"/>
  <c r="AC141" i="42"/>
  <c r="AB141" i="42"/>
  <c r="AA141" i="42"/>
  <c r="Z141" i="42"/>
  <c r="Y141" i="42"/>
  <c r="X141" i="42"/>
  <c r="W141" i="42"/>
  <c r="V141" i="42"/>
  <c r="U141" i="42"/>
  <c r="T141" i="42"/>
  <c r="S141" i="42"/>
  <c r="R141" i="42"/>
  <c r="Q141" i="42"/>
  <c r="P141" i="42"/>
  <c r="O141" i="42"/>
  <c r="N141" i="42"/>
  <c r="M141" i="42"/>
  <c r="L141" i="42"/>
  <c r="BO140" i="42"/>
  <c r="BN140" i="42"/>
  <c r="BM140" i="42"/>
  <c r="BL140" i="42"/>
  <c r="BK140" i="42"/>
  <c r="BJ140" i="42"/>
  <c r="BI140" i="42"/>
  <c r="BH140" i="42"/>
  <c r="BG140" i="42"/>
  <c r="BF140" i="42"/>
  <c r="BE140" i="42"/>
  <c r="BD140" i="42"/>
  <c r="BC140" i="42"/>
  <c r="BB140" i="42"/>
  <c r="BA140" i="42"/>
  <c r="AZ140" i="42"/>
  <c r="AY140" i="42"/>
  <c r="AX140" i="42"/>
  <c r="AW140" i="42"/>
  <c r="AV140" i="42"/>
  <c r="AU140" i="42"/>
  <c r="AT140" i="42"/>
  <c r="AS140" i="42"/>
  <c r="AR140" i="42"/>
  <c r="AQ140" i="42"/>
  <c r="AP140" i="42"/>
  <c r="AO140" i="42"/>
  <c r="AN140" i="42"/>
  <c r="AM140" i="42"/>
  <c r="AL140" i="42"/>
  <c r="AK140" i="42"/>
  <c r="AJ140" i="42"/>
  <c r="AI140" i="42"/>
  <c r="AH140" i="42"/>
  <c r="AG140" i="42"/>
  <c r="AF140" i="42"/>
  <c r="AE140" i="42"/>
  <c r="AD140" i="42"/>
  <c r="AC140" i="42"/>
  <c r="AB140" i="42"/>
  <c r="AA140" i="42"/>
  <c r="Z140" i="42"/>
  <c r="Y140" i="42"/>
  <c r="X140" i="42"/>
  <c r="W140" i="42"/>
  <c r="V140" i="42"/>
  <c r="U140" i="42"/>
  <c r="T140" i="42"/>
  <c r="S140" i="42"/>
  <c r="R140" i="42"/>
  <c r="Q140" i="42"/>
  <c r="P140" i="42"/>
  <c r="O140" i="42"/>
  <c r="N140" i="42"/>
  <c r="M140" i="42"/>
  <c r="L140" i="42"/>
  <c r="BO139" i="42"/>
  <c r="BN139" i="42"/>
  <c r="BM139" i="42"/>
  <c r="BL139" i="42"/>
  <c r="BK139" i="42"/>
  <c r="BJ139" i="42"/>
  <c r="BI139" i="42"/>
  <c r="BH139" i="42"/>
  <c r="BG139" i="42"/>
  <c r="BF139" i="42"/>
  <c r="BE139" i="42"/>
  <c r="BD139" i="42"/>
  <c r="BC139" i="42"/>
  <c r="BB139" i="42"/>
  <c r="BA139" i="42"/>
  <c r="AZ139" i="42"/>
  <c r="AY139" i="42"/>
  <c r="AX139" i="42"/>
  <c r="AW139" i="42"/>
  <c r="AV139" i="42"/>
  <c r="AU139" i="42"/>
  <c r="AT139" i="42"/>
  <c r="AS139" i="42"/>
  <c r="AR139" i="42"/>
  <c r="AQ139" i="42"/>
  <c r="AP139" i="42"/>
  <c r="AO139" i="42"/>
  <c r="AN139" i="42"/>
  <c r="AM139" i="42"/>
  <c r="AL139" i="42"/>
  <c r="AK139" i="42"/>
  <c r="AJ139" i="42"/>
  <c r="AI139" i="42"/>
  <c r="AH139" i="42"/>
  <c r="AG139" i="42"/>
  <c r="AF139" i="42"/>
  <c r="AE139" i="42"/>
  <c r="AD139" i="42"/>
  <c r="AC139" i="42"/>
  <c r="AB139" i="42"/>
  <c r="AA139" i="42"/>
  <c r="Z139" i="42"/>
  <c r="Y139" i="42"/>
  <c r="X139" i="42"/>
  <c r="W139" i="42"/>
  <c r="V139" i="42"/>
  <c r="U139" i="42"/>
  <c r="T139" i="42"/>
  <c r="S139" i="42"/>
  <c r="R139" i="42"/>
  <c r="Q139" i="42"/>
  <c r="P139" i="42"/>
  <c r="O139" i="42"/>
  <c r="N139" i="42"/>
  <c r="M139" i="42"/>
  <c r="L139" i="42"/>
  <c r="BO138" i="42"/>
  <c r="BN138" i="42"/>
  <c r="BM138" i="42"/>
  <c r="BL138" i="42"/>
  <c r="BK138" i="42"/>
  <c r="BJ138" i="42"/>
  <c r="BI138" i="42"/>
  <c r="BH138" i="42"/>
  <c r="BG138" i="42"/>
  <c r="BF138" i="42"/>
  <c r="BE138" i="42"/>
  <c r="BD138" i="42"/>
  <c r="BC138" i="42"/>
  <c r="BB138" i="42"/>
  <c r="BA138" i="42"/>
  <c r="AZ138" i="42"/>
  <c r="AY138" i="42"/>
  <c r="AX138" i="42"/>
  <c r="AW138" i="42"/>
  <c r="AV138" i="42"/>
  <c r="AU138" i="42"/>
  <c r="AT138" i="42"/>
  <c r="AS138" i="42"/>
  <c r="AR138" i="42"/>
  <c r="AQ138" i="42"/>
  <c r="AP138" i="42"/>
  <c r="AO138" i="42"/>
  <c r="AN138" i="42"/>
  <c r="AM138" i="42"/>
  <c r="AL138" i="42"/>
  <c r="AK138" i="42"/>
  <c r="AJ138" i="42"/>
  <c r="AI138" i="42"/>
  <c r="AH138" i="42"/>
  <c r="AG138" i="42"/>
  <c r="AF138" i="42"/>
  <c r="AE138" i="42"/>
  <c r="AD138" i="42"/>
  <c r="AC138" i="42"/>
  <c r="AB138" i="42"/>
  <c r="AA138" i="42"/>
  <c r="Z138" i="42"/>
  <c r="Y138" i="42"/>
  <c r="X138" i="42"/>
  <c r="W138" i="42"/>
  <c r="V138" i="42"/>
  <c r="U138" i="42"/>
  <c r="T138" i="42"/>
  <c r="S138" i="42"/>
  <c r="R138" i="42"/>
  <c r="Q138" i="42"/>
  <c r="P138" i="42"/>
  <c r="O138" i="42"/>
  <c r="N138" i="42"/>
  <c r="M138" i="42"/>
  <c r="L138" i="42"/>
  <c r="BO137" i="42"/>
  <c r="BN137" i="42"/>
  <c r="BM137" i="42"/>
  <c r="BL137" i="42"/>
  <c r="BK137" i="42"/>
  <c r="BJ137" i="42"/>
  <c r="BI137" i="42"/>
  <c r="BH137" i="42"/>
  <c r="BG137" i="42"/>
  <c r="BF137" i="42"/>
  <c r="BE137" i="42"/>
  <c r="BD137" i="42"/>
  <c r="BC137" i="42"/>
  <c r="BB137" i="42"/>
  <c r="BA137" i="42"/>
  <c r="AZ137" i="42"/>
  <c r="AY137" i="42"/>
  <c r="AX137" i="42"/>
  <c r="AW137" i="42"/>
  <c r="AV137" i="42"/>
  <c r="AU137" i="42"/>
  <c r="AT137" i="42"/>
  <c r="AS137" i="42"/>
  <c r="AR137" i="42"/>
  <c r="AQ137" i="42"/>
  <c r="AP137" i="42"/>
  <c r="AO137" i="42"/>
  <c r="AN137" i="42"/>
  <c r="AM137" i="42"/>
  <c r="AL137" i="42"/>
  <c r="AK137" i="42"/>
  <c r="AJ137" i="42"/>
  <c r="AI137" i="42"/>
  <c r="AH137" i="42"/>
  <c r="AG137" i="42"/>
  <c r="AF137" i="42"/>
  <c r="AE137" i="42"/>
  <c r="AD137" i="42"/>
  <c r="AC137" i="42"/>
  <c r="AB137" i="42"/>
  <c r="AA137" i="42"/>
  <c r="Z137" i="42"/>
  <c r="Y137" i="42"/>
  <c r="X137" i="42"/>
  <c r="W137" i="42"/>
  <c r="V137" i="42"/>
  <c r="U137" i="42"/>
  <c r="T137" i="42"/>
  <c r="S137" i="42"/>
  <c r="R137" i="42"/>
  <c r="Q137" i="42"/>
  <c r="P137" i="42"/>
  <c r="O137" i="42"/>
  <c r="N137" i="42"/>
  <c r="M137" i="42"/>
  <c r="L137" i="42"/>
  <c r="BO136" i="42"/>
  <c r="BN136" i="42"/>
  <c r="BM136" i="42"/>
  <c r="BL136" i="42"/>
  <c r="BK136" i="42"/>
  <c r="BJ136" i="42"/>
  <c r="BI136" i="42"/>
  <c r="BH136" i="42"/>
  <c r="BG136" i="42"/>
  <c r="BF136" i="42"/>
  <c r="BE136" i="42"/>
  <c r="BD136" i="42"/>
  <c r="BC136" i="42"/>
  <c r="BB136" i="42"/>
  <c r="BA136" i="42"/>
  <c r="AZ136" i="42"/>
  <c r="AY136" i="42"/>
  <c r="AX136" i="42"/>
  <c r="AW136" i="42"/>
  <c r="AV136" i="42"/>
  <c r="AU136" i="42"/>
  <c r="AT136" i="42"/>
  <c r="AS136" i="42"/>
  <c r="AR136" i="42"/>
  <c r="AQ136" i="42"/>
  <c r="AP136" i="42"/>
  <c r="AO136" i="42"/>
  <c r="AN136" i="42"/>
  <c r="AM136" i="42"/>
  <c r="AL136" i="42"/>
  <c r="AK136" i="42"/>
  <c r="AJ136" i="42"/>
  <c r="AI136" i="42"/>
  <c r="AH136" i="42"/>
  <c r="AG136" i="42"/>
  <c r="AF136" i="42"/>
  <c r="AE136" i="42"/>
  <c r="AD136" i="42"/>
  <c r="AC136" i="42"/>
  <c r="AB136" i="42"/>
  <c r="AA136" i="42"/>
  <c r="Z136" i="42"/>
  <c r="Y136" i="42"/>
  <c r="X136" i="42"/>
  <c r="W136" i="42"/>
  <c r="V136" i="42"/>
  <c r="U136" i="42"/>
  <c r="T136" i="42"/>
  <c r="S136" i="42"/>
  <c r="R136" i="42"/>
  <c r="Q136" i="42"/>
  <c r="P136" i="42"/>
  <c r="O136" i="42"/>
  <c r="N136" i="42"/>
  <c r="M136" i="42"/>
  <c r="L136" i="42"/>
  <c r="BO134" i="42"/>
  <c r="BN134" i="42"/>
  <c r="BM134" i="42"/>
  <c r="BL134" i="42"/>
  <c r="BK134" i="42"/>
  <c r="BJ134" i="42"/>
  <c r="BI134" i="42"/>
  <c r="BH134" i="42"/>
  <c r="BG134" i="42"/>
  <c r="BF134" i="42"/>
  <c r="BE134" i="42"/>
  <c r="BD134" i="42"/>
  <c r="BC134" i="42"/>
  <c r="BB134" i="42"/>
  <c r="BA134" i="42"/>
  <c r="AZ134" i="42"/>
  <c r="AY134" i="42"/>
  <c r="AX134" i="42"/>
  <c r="AW134" i="42"/>
  <c r="AV134" i="42"/>
  <c r="AU134" i="42"/>
  <c r="AT134" i="42"/>
  <c r="AS134" i="42"/>
  <c r="AR134" i="42"/>
  <c r="AQ134" i="42"/>
  <c r="AP134" i="42"/>
  <c r="AO134" i="42"/>
  <c r="AN134" i="42"/>
  <c r="AM134" i="42"/>
  <c r="AL134" i="42"/>
  <c r="AK134" i="42"/>
  <c r="AJ134" i="42"/>
  <c r="AI134" i="42"/>
  <c r="AH134" i="42"/>
  <c r="AG134" i="42"/>
  <c r="AF134" i="42"/>
  <c r="AE134" i="42"/>
  <c r="AD134" i="42"/>
  <c r="AC134" i="42"/>
  <c r="AB134" i="42"/>
  <c r="AA134" i="42"/>
  <c r="Z134" i="42"/>
  <c r="Y134" i="42"/>
  <c r="X134" i="42"/>
  <c r="W134" i="42"/>
  <c r="V134" i="42"/>
  <c r="U134" i="42"/>
  <c r="T134" i="42"/>
  <c r="S134" i="42"/>
  <c r="R134" i="42"/>
  <c r="Q134" i="42"/>
  <c r="P134" i="42"/>
  <c r="O134" i="42"/>
  <c r="N134" i="42"/>
  <c r="M134" i="42"/>
  <c r="L134" i="42"/>
  <c r="BO133" i="42"/>
  <c r="BN133" i="42"/>
  <c r="BM133" i="42"/>
  <c r="BL133" i="42"/>
  <c r="BK133" i="42"/>
  <c r="BJ133" i="42"/>
  <c r="BI133" i="42"/>
  <c r="BH133" i="42"/>
  <c r="BG133" i="42"/>
  <c r="BF133" i="42"/>
  <c r="BE133" i="42"/>
  <c r="BD133" i="42"/>
  <c r="BC133" i="42"/>
  <c r="BB133" i="42"/>
  <c r="BA133" i="42"/>
  <c r="AZ133" i="42"/>
  <c r="AY133" i="42"/>
  <c r="AX133" i="42"/>
  <c r="AW133" i="42"/>
  <c r="AV133" i="42"/>
  <c r="AU133" i="42"/>
  <c r="AT133" i="42"/>
  <c r="AS133" i="42"/>
  <c r="AR133" i="42"/>
  <c r="AQ133" i="42"/>
  <c r="AP133" i="42"/>
  <c r="AO133" i="42"/>
  <c r="AN133" i="42"/>
  <c r="AM133" i="42"/>
  <c r="AL133" i="42"/>
  <c r="AK133" i="42"/>
  <c r="AJ133" i="42"/>
  <c r="AI133" i="42"/>
  <c r="AH133" i="42"/>
  <c r="AG133" i="42"/>
  <c r="AF133" i="42"/>
  <c r="AE133" i="42"/>
  <c r="AD133" i="42"/>
  <c r="AC133" i="42"/>
  <c r="AB133" i="42"/>
  <c r="AA133" i="42"/>
  <c r="Z133" i="42"/>
  <c r="Y133" i="42"/>
  <c r="X133" i="42"/>
  <c r="W133" i="42"/>
  <c r="V133" i="42"/>
  <c r="U133" i="42"/>
  <c r="T133" i="42"/>
  <c r="S133" i="42"/>
  <c r="R133" i="42"/>
  <c r="Q133" i="42"/>
  <c r="P133" i="42"/>
  <c r="O133" i="42"/>
  <c r="N133" i="42"/>
  <c r="M133" i="42"/>
  <c r="L133" i="42"/>
  <c r="BO132" i="42"/>
  <c r="BN132" i="42"/>
  <c r="BM132" i="42"/>
  <c r="BL132" i="42"/>
  <c r="BK132" i="42"/>
  <c r="BJ132" i="42"/>
  <c r="BI132" i="42"/>
  <c r="BH132" i="42"/>
  <c r="BG132" i="42"/>
  <c r="BF132" i="42"/>
  <c r="BE132" i="42"/>
  <c r="BD132" i="42"/>
  <c r="BC132" i="42"/>
  <c r="BB132" i="42"/>
  <c r="BA132" i="42"/>
  <c r="AZ132" i="42"/>
  <c r="AY132" i="42"/>
  <c r="AX132" i="42"/>
  <c r="AW132" i="42"/>
  <c r="AV132" i="42"/>
  <c r="AU132" i="42"/>
  <c r="AT132" i="42"/>
  <c r="AS132" i="42"/>
  <c r="AR132" i="42"/>
  <c r="AQ132" i="42"/>
  <c r="AP132" i="42"/>
  <c r="AO132" i="42"/>
  <c r="AN132" i="42"/>
  <c r="AM132" i="42"/>
  <c r="AL132" i="42"/>
  <c r="AK132" i="42"/>
  <c r="AJ132" i="42"/>
  <c r="AI132" i="42"/>
  <c r="AH132" i="42"/>
  <c r="AG132" i="42"/>
  <c r="AF132" i="42"/>
  <c r="AE132" i="42"/>
  <c r="AD132" i="42"/>
  <c r="AC132" i="42"/>
  <c r="AB132" i="42"/>
  <c r="AA132" i="42"/>
  <c r="Z132" i="42"/>
  <c r="Y132" i="42"/>
  <c r="X132" i="42"/>
  <c r="W132" i="42"/>
  <c r="V132" i="42"/>
  <c r="U132" i="42"/>
  <c r="T132" i="42"/>
  <c r="S132" i="42"/>
  <c r="R132" i="42"/>
  <c r="Q132" i="42"/>
  <c r="P132" i="42"/>
  <c r="O132" i="42"/>
  <c r="N132" i="42"/>
  <c r="M132" i="42"/>
  <c r="L132" i="42"/>
  <c r="BO130" i="42"/>
  <c r="BN130" i="42"/>
  <c r="BM130" i="42"/>
  <c r="BL130" i="42"/>
  <c r="BK130" i="42"/>
  <c r="BJ130" i="42"/>
  <c r="BI130" i="42"/>
  <c r="BH130" i="42"/>
  <c r="BG130" i="42"/>
  <c r="BF130" i="42"/>
  <c r="BE130" i="42"/>
  <c r="BD130" i="42"/>
  <c r="BC130" i="42"/>
  <c r="BB130" i="42"/>
  <c r="BA130" i="42"/>
  <c r="AZ130" i="42"/>
  <c r="AY130" i="42"/>
  <c r="AX130" i="42"/>
  <c r="AW130" i="42"/>
  <c r="AV130" i="42"/>
  <c r="AU130" i="42"/>
  <c r="AT130" i="42"/>
  <c r="AS130" i="42"/>
  <c r="AR130" i="42"/>
  <c r="AQ130" i="42"/>
  <c r="AP130" i="42"/>
  <c r="AO130" i="42"/>
  <c r="AN130" i="42"/>
  <c r="AM130" i="42"/>
  <c r="AL130" i="42"/>
  <c r="AK130" i="42"/>
  <c r="AJ130" i="42"/>
  <c r="AI130" i="42"/>
  <c r="AH130" i="42"/>
  <c r="AG130" i="42"/>
  <c r="AF130" i="42"/>
  <c r="AE130" i="42"/>
  <c r="AD130" i="42"/>
  <c r="AC130" i="42"/>
  <c r="AB130" i="42"/>
  <c r="AA130" i="42"/>
  <c r="Z130" i="42"/>
  <c r="Y130" i="42"/>
  <c r="X130" i="42"/>
  <c r="W130" i="42"/>
  <c r="V130" i="42"/>
  <c r="U130" i="42"/>
  <c r="T130" i="42"/>
  <c r="S130" i="42"/>
  <c r="R130" i="42"/>
  <c r="Q130" i="42"/>
  <c r="P130" i="42"/>
  <c r="O130" i="42"/>
  <c r="N130" i="42"/>
  <c r="M130" i="42"/>
  <c r="L130" i="42"/>
  <c r="BO129" i="42"/>
  <c r="BN129" i="42"/>
  <c r="BM129" i="42"/>
  <c r="BL129" i="42"/>
  <c r="BK129" i="42"/>
  <c r="BJ129" i="42"/>
  <c r="BI129" i="42"/>
  <c r="BH129" i="42"/>
  <c r="BG129" i="42"/>
  <c r="BF129" i="42"/>
  <c r="BE129" i="42"/>
  <c r="BD129" i="42"/>
  <c r="BC129" i="42"/>
  <c r="BB129" i="42"/>
  <c r="BA129" i="42"/>
  <c r="AZ129" i="42"/>
  <c r="AY129" i="42"/>
  <c r="AX129" i="42"/>
  <c r="AW129" i="42"/>
  <c r="AV129" i="42"/>
  <c r="AU129" i="42"/>
  <c r="AT129" i="42"/>
  <c r="AS129" i="42"/>
  <c r="AR129" i="42"/>
  <c r="AQ129" i="42"/>
  <c r="AP129" i="42"/>
  <c r="AO129" i="42"/>
  <c r="AN129" i="42"/>
  <c r="AM129" i="42"/>
  <c r="AL129" i="42"/>
  <c r="AK129" i="42"/>
  <c r="AJ129" i="42"/>
  <c r="AI129" i="42"/>
  <c r="AH129" i="42"/>
  <c r="AG129" i="42"/>
  <c r="AF129" i="42"/>
  <c r="AE129" i="42"/>
  <c r="AD129" i="42"/>
  <c r="AC129" i="42"/>
  <c r="AB129" i="42"/>
  <c r="AA129" i="42"/>
  <c r="Z129" i="42"/>
  <c r="Y129" i="42"/>
  <c r="X129" i="42"/>
  <c r="W129" i="42"/>
  <c r="V129" i="42"/>
  <c r="U129" i="42"/>
  <c r="T129" i="42"/>
  <c r="S129" i="42"/>
  <c r="R129" i="42"/>
  <c r="Q129" i="42"/>
  <c r="P129" i="42"/>
  <c r="O129" i="42"/>
  <c r="N129" i="42"/>
  <c r="M129" i="42"/>
  <c r="L129" i="42"/>
  <c r="BO128" i="42"/>
  <c r="BN128" i="42"/>
  <c r="BM128" i="42"/>
  <c r="BL128" i="42"/>
  <c r="BK128" i="42"/>
  <c r="BJ128" i="42"/>
  <c r="BI128" i="42"/>
  <c r="BH128" i="42"/>
  <c r="BG128" i="42"/>
  <c r="BF128" i="42"/>
  <c r="BE128" i="42"/>
  <c r="BD128" i="42"/>
  <c r="BC128" i="42"/>
  <c r="BB128" i="42"/>
  <c r="BA128" i="42"/>
  <c r="AZ128" i="42"/>
  <c r="AY128" i="42"/>
  <c r="AX128" i="42"/>
  <c r="AW128" i="42"/>
  <c r="AV128" i="42"/>
  <c r="AU128" i="42"/>
  <c r="AT128" i="42"/>
  <c r="AS128" i="42"/>
  <c r="AR128" i="42"/>
  <c r="AQ128" i="42"/>
  <c r="AP128" i="42"/>
  <c r="AO128" i="42"/>
  <c r="AN128" i="42"/>
  <c r="AM128" i="42"/>
  <c r="AL128" i="42"/>
  <c r="AK128" i="42"/>
  <c r="AJ128" i="42"/>
  <c r="AI128" i="42"/>
  <c r="AH128" i="42"/>
  <c r="AG128" i="42"/>
  <c r="AF128" i="42"/>
  <c r="AE128" i="42"/>
  <c r="AD128" i="42"/>
  <c r="AC128" i="42"/>
  <c r="AB128" i="42"/>
  <c r="AA128" i="42"/>
  <c r="Z128" i="42"/>
  <c r="Y128" i="42"/>
  <c r="X128" i="42"/>
  <c r="W128" i="42"/>
  <c r="V128" i="42"/>
  <c r="U128" i="42"/>
  <c r="T128" i="42"/>
  <c r="S128" i="42"/>
  <c r="R128" i="42"/>
  <c r="Q128" i="42"/>
  <c r="P128" i="42"/>
  <c r="O128" i="42"/>
  <c r="N128" i="42"/>
  <c r="M128" i="42"/>
  <c r="L128" i="42"/>
  <c r="BO127" i="42"/>
  <c r="BN127" i="42"/>
  <c r="BM127" i="42"/>
  <c r="BL127" i="42"/>
  <c r="BK127" i="42"/>
  <c r="BJ127" i="42"/>
  <c r="BI127" i="42"/>
  <c r="BH127" i="42"/>
  <c r="BG127" i="42"/>
  <c r="BF127" i="42"/>
  <c r="BE127" i="42"/>
  <c r="BD127" i="42"/>
  <c r="BC127" i="42"/>
  <c r="BB127" i="42"/>
  <c r="BA127" i="42"/>
  <c r="AZ127" i="42"/>
  <c r="AY127" i="42"/>
  <c r="AX127" i="42"/>
  <c r="AW127" i="42"/>
  <c r="AV127" i="42"/>
  <c r="AU127" i="42"/>
  <c r="AT127" i="42"/>
  <c r="AS127" i="42"/>
  <c r="AR127" i="42"/>
  <c r="AQ127" i="42"/>
  <c r="AP127" i="42"/>
  <c r="AO127" i="42"/>
  <c r="AN127" i="42"/>
  <c r="AM127" i="42"/>
  <c r="AL127" i="42"/>
  <c r="AK127" i="42"/>
  <c r="AJ127" i="42"/>
  <c r="AI127" i="42"/>
  <c r="AH127" i="42"/>
  <c r="AG127" i="42"/>
  <c r="AF127" i="42"/>
  <c r="AE127" i="42"/>
  <c r="AD127" i="42"/>
  <c r="AC127" i="42"/>
  <c r="AB127" i="42"/>
  <c r="AA127" i="42"/>
  <c r="Z127" i="42"/>
  <c r="Y127" i="42"/>
  <c r="X127" i="42"/>
  <c r="W127" i="42"/>
  <c r="V127" i="42"/>
  <c r="U127" i="42"/>
  <c r="T127" i="42"/>
  <c r="S127" i="42"/>
  <c r="R127" i="42"/>
  <c r="Q127" i="42"/>
  <c r="P127" i="42"/>
  <c r="O127" i="42"/>
  <c r="N127" i="42"/>
  <c r="M127" i="42"/>
  <c r="L127" i="42"/>
  <c r="BO125" i="42"/>
  <c r="BN125" i="42"/>
  <c r="BM125" i="42"/>
  <c r="BL125" i="42"/>
  <c r="BK125" i="42"/>
  <c r="BJ125" i="42"/>
  <c r="BI125" i="42"/>
  <c r="BH125" i="42"/>
  <c r="BG125" i="42"/>
  <c r="BF125" i="42"/>
  <c r="BE125" i="42"/>
  <c r="BD125" i="42"/>
  <c r="BC125" i="42"/>
  <c r="BB125" i="42"/>
  <c r="BA125" i="42"/>
  <c r="AZ125" i="42"/>
  <c r="AY125" i="42"/>
  <c r="AX125" i="42"/>
  <c r="AW125" i="42"/>
  <c r="AV125" i="42"/>
  <c r="AU125" i="42"/>
  <c r="AT125" i="42"/>
  <c r="AS125" i="42"/>
  <c r="AR125" i="42"/>
  <c r="AQ125" i="42"/>
  <c r="AP125" i="42"/>
  <c r="AO125" i="42"/>
  <c r="AN125" i="42"/>
  <c r="AM125" i="42"/>
  <c r="AL125" i="42"/>
  <c r="AK125" i="42"/>
  <c r="AJ125" i="42"/>
  <c r="AI125" i="42"/>
  <c r="AH125" i="42"/>
  <c r="AG125" i="42"/>
  <c r="AF125" i="42"/>
  <c r="AE125" i="42"/>
  <c r="AD125" i="42"/>
  <c r="AC125" i="42"/>
  <c r="AB125" i="42"/>
  <c r="AA125" i="42"/>
  <c r="Z125" i="42"/>
  <c r="Y125" i="42"/>
  <c r="X125" i="42"/>
  <c r="W125" i="42"/>
  <c r="V125" i="42"/>
  <c r="U125" i="42"/>
  <c r="T125" i="42"/>
  <c r="S125" i="42"/>
  <c r="R125" i="42"/>
  <c r="Q125" i="42"/>
  <c r="P125" i="42"/>
  <c r="O125" i="42"/>
  <c r="N125" i="42"/>
  <c r="M125" i="42"/>
  <c r="L125" i="42"/>
  <c r="BO124" i="42"/>
  <c r="BN124" i="42"/>
  <c r="BM124" i="42"/>
  <c r="BL124" i="42"/>
  <c r="BK124" i="42"/>
  <c r="BJ124" i="42"/>
  <c r="BI124" i="42"/>
  <c r="BH124" i="42"/>
  <c r="BG124" i="42"/>
  <c r="BF124" i="42"/>
  <c r="BE124" i="42"/>
  <c r="BD124" i="42"/>
  <c r="BC124" i="42"/>
  <c r="BB124" i="42"/>
  <c r="BA124" i="42"/>
  <c r="AZ124" i="42"/>
  <c r="AY124" i="42"/>
  <c r="AX124" i="42"/>
  <c r="AW124" i="42"/>
  <c r="AV124" i="42"/>
  <c r="AU124" i="42"/>
  <c r="AT124" i="42"/>
  <c r="AS124" i="42"/>
  <c r="AR124" i="42"/>
  <c r="AQ124" i="42"/>
  <c r="AP124" i="42"/>
  <c r="AO124" i="42"/>
  <c r="AN124" i="42"/>
  <c r="AM124" i="42"/>
  <c r="AL124" i="42"/>
  <c r="AK124" i="42"/>
  <c r="AJ124" i="42"/>
  <c r="AI124" i="42"/>
  <c r="AH124" i="42"/>
  <c r="AG124" i="42"/>
  <c r="AF124" i="42"/>
  <c r="AE124" i="42"/>
  <c r="AD124" i="42"/>
  <c r="AC124" i="42"/>
  <c r="AB124" i="42"/>
  <c r="AA124" i="42"/>
  <c r="Z124" i="42"/>
  <c r="Y124" i="42"/>
  <c r="X124" i="42"/>
  <c r="W124" i="42"/>
  <c r="V124" i="42"/>
  <c r="U124" i="42"/>
  <c r="T124" i="42"/>
  <c r="S124" i="42"/>
  <c r="R124" i="42"/>
  <c r="Q124" i="42"/>
  <c r="P124" i="42"/>
  <c r="O124" i="42"/>
  <c r="N124" i="42"/>
  <c r="M124" i="42"/>
  <c r="L124" i="42"/>
  <c r="BO123" i="42"/>
  <c r="BN123" i="42"/>
  <c r="BM123" i="42"/>
  <c r="BL123" i="42"/>
  <c r="BK123" i="42"/>
  <c r="BJ123" i="42"/>
  <c r="BI123" i="42"/>
  <c r="BH123" i="42"/>
  <c r="BG123" i="42"/>
  <c r="BF123" i="42"/>
  <c r="BE123" i="42"/>
  <c r="BD123" i="42"/>
  <c r="BC123" i="42"/>
  <c r="BB123" i="42"/>
  <c r="BA123" i="42"/>
  <c r="AZ123" i="42"/>
  <c r="AY123" i="42"/>
  <c r="AX123" i="42"/>
  <c r="AW123" i="42"/>
  <c r="AV123" i="42"/>
  <c r="AU123" i="42"/>
  <c r="AT123" i="42"/>
  <c r="AS123" i="42"/>
  <c r="AR123" i="42"/>
  <c r="AQ123" i="42"/>
  <c r="AP123" i="42"/>
  <c r="AO123" i="42"/>
  <c r="AN123" i="42"/>
  <c r="AM123" i="42"/>
  <c r="AL123" i="42"/>
  <c r="AK123" i="42"/>
  <c r="AJ123" i="42"/>
  <c r="AI123" i="42"/>
  <c r="AH123" i="42"/>
  <c r="AG123" i="42"/>
  <c r="AF123" i="42"/>
  <c r="AE123" i="42"/>
  <c r="AD123" i="42"/>
  <c r="AC123" i="42"/>
  <c r="AB123" i="42"/>
  <c r="AA123" i="42"/>
  <c r="Z123" i="42"/>
  <c r="Y123" i="42"/>
  <c r="X123" i="42"/>
  <c r="W123" i="42"/>
  <c r="V123" i="42"/>
  <c r="U123" i="42"/>
  <c r="T123" i="42"/>
  <c r="S123" i="42"/>
  <c r="R123" i="42"/>
  <c r="Q123" i="42"/>
  <c r="P123" i="42"/>
  <c r="O123" i="42"/>
  <c r="N123" i="42"/>
  <c r="M123" i="42"/>
  <c r="L123" i="42"/>
  <c r="BO121" i="42"/>
  <c r="BN121" i="42"/>
  <c r="BM121" i="42"/>
  <c r="BL121" i="42"/>
  <c r="BK121" i="42"/>
  <c r="BJ121" i="42"/>
  <c r="BI121" i="42"/>
  <c r="BH121" i="42"/>
  <c r="BG121" i="42"/>
  <c r="BF121" i="42"/>
  <c r="BE121" i="42"/>
  <c r="BD121" i="42"/>
  <c r="BC121" i="42"/>
  <c r="BB121" i="42"/>
  <c r="BA121" i="42"/>
  <c r="AZ121" i="42"/>
  <c r="AY121" i="42"/>
  <c r="AX121" i="42"/>
  <c r="AW121" i="42"/>
  <c r="AV121" i="42"/>
  <c r="AU121" i="42"/>
  <c r="AT121" i="42"/>
  <c r="AS121" i="42"/>
  <c r="AR121" i="42"/>
  <c r="AQ121" i="42"/>
  <c r="AP121" i="42"/>
  <c r="AO121" i="42"/>
  <c r="AN121" i="42"/>
  <c r="AM121" i="42"/>
  <c r="AL121" i="42"/>
  <c r="AK121" i="42"/>
  <c r="AJ121" i="42"/>
  <c r="AI121" i="42"/>
  <c r="AH121" i="42"/>
  <c r="AG121" i="42"/>
  <c r="AF121" i="42"/>
  <c r="AE121" i="42"/>
  <c r="AD121" i="42"/>
  <c r="AC121" i="42"/>
  <c r="AB121" i="42"/>
  <c r="AA121" i="42"/>
  <c r="Z121" i="42"/>
  <c r="Y121" i="42"/>
  <c r="X121" i="42"/>
  <c r="W121" i="42"/>
  <c r="V121" i="42"/>
  <c r="U121" i="42"/>
  <c r="T121" i="42"/>
  <c r="S121" i="42"/>
  <c r="R121" i="42"/>
  <c r="Q121" i="42"/>
  <c r="P121" i="42"/>
  <c r="O121" i="42"/>
  <c r="N121" i="42"/>
  <c r="M121" i="42"/>
  <c r="L121" i="42"/>
  <c r="BO120" i="42"/>
  <c r="BN120" i="42"/>
  <c r="BM120" i="42"/>
  <c r="BL120" i="42"/>
  <c r="BK120" i="42"/>
  <c r="BJ120" i="42"/>
  <c r="BI120" i="42"/>
  <c r="BH120" i="42"/>
  <c r="BG120" i="42"/>
  <c r="BF120" i="42"/>
  <c r="BE120" i="42"/>
  <c r="BD120" i="42"/>
  <c r="BC120" i="42"/>
  <c r="BB120" i="42"/>
  <c r="BA120" i="42"/>
  <c r="AZ120" i="42"/>
  <c r="AY120" i="42"/>
  <c r="AX120" i="42"/>
  <c r="AW120" i="42"/>
  <c r="AV120" i="42"/>
  <c r="AU120" i="42"/>
  <c r="AT120" i="42"/>
  <c r="AS120" i="42"/>
  <c r="AR120" i="42"/>
  <c r="AQ120" i="42"/>
  <c r="AP120" i="42"/>
  <c r="AO120" i="42"/>
  <c r="AN120" i="42"/>
  <c r="AM120" i="42"/>
  <c r="AL120" i="42"/>
  <c r="AK120" i="42"/>
  <c r="AJ120" i="42"/>
  <c r="AI120" i="42"/>
  <c r="AH120" i="42"/>
  <c r="AG120" i="42"/>
  <c r="AF120" i="42"/>
  <c r="AE120" i="42"/>
  <c r="AD120" i="42"/>
  <c r="AC120" i="42"/>
  <c r="AB120" i="42"/>
  <c r="AA120" i="42"/>
  <c r="Z120" i="42"/>
  <c r="Y120" i="42"/>
  <c r="X120" i="42"/>
  <c r="W120" i="42"/>
  <c r="V120" i="42"/>
  <c r="U120" i="42"/>
  <c r="T120" i="42"/>
  <c r="S120" i="42"/>
  <c r="R120" i="42"/>
  <c r="Q120" i="42"/>
  <c r="P120" i="42"/>
  <c r="O120" i="42"/>
  <c r="N120" i="42"/>
  <c r="M120" i="42"/>
  <c r="L120" i="42"/>
  <c r="BO119" i="42"/>
  <c r="BN119" i="42"/>
  <c r="BM119" i="42"/>
  <c r="BL119" i="42"/>
  <c r="BK119" i="42"/>
  <c r="BJ119" i="42"/>
  <c r="BI119" i="42"/>
  <c r="BH119" i="42"/>
  <c r="BG119" i="42"/>
  <c r="BF119" i="42"/>
  <c r="BE119" i="42"/>
  <c r="BD119" i="42"/>
  <c r="BC119" i="42"/>
  <c r="BB119" i="42"/>
  <c r="BA119" i="42"/>
  <c r="AZ119" i="42"/>
  <c r="AY119" i="42"/>
  <c r="AX119" i="42"/>
  <c r="AW119" i="42"/>
  <c r="AV119" i="42"/>
  <c r="AU119" i="42"/>
  <c r="AT119" i="42"/>
  <c r="AS119" i="42"/>
  <c r="AR119" i="42"/>
  <c r="AQ119" i="42"/>
  <c r="AP119" i="42"/>
  <c r="AO119" i="42"/>
  <c r="AN119" i="42"/>
  <c r="AM119" i="42"/>
  <c r="AL119" i="42"/>
  <c r="AK119" i="42"/>
  <c r="AJ119" i="42"/>
  <c r="AI119" i="42"/>
  <c r="AH119" i="42"/>
  <c r="AG119" i="42"/>
  <c r="AF119" i="42"/>
  <c r="AE119" i="42"/>
  <c r="AD119" i="42"/>
  <c r="AC119" i="42"/>
  <c r="AB119" i="42"/>
  <c r="AA119" i="42"/>
  <c r="Z119" i="42"/>
  <c r="Y119" i="42"/>
  <c r="X119" i="42"/>
  <c r="W119" i="42"/>
  <c r="V119" i="42"/>
  <c r="U119" i="42"/>
  <c r="T119" i="42"/>
  <c r="S119" i="42"/>
  <c r="R119" i="42"/>
  <c r="Q119" i="42"/>
  <c r="P119" i="42"/>
  <c r="O119" i="42"/>
  <c r="N119" i="42"/>
  <c r="M119" i="42"/>
  <c r="L119" i="42"/>
  <c r="BO118" i="42"/>
  <c r="BN118" i="42"/>
  <c r="BM118" i="42"/>
  <c r="BL118" i="42"/>
  <c r="BK118" i="42"/>
  <c r="BJ118" i="42"/>
  <c r="BI118" i="42"/>
  <c r="BH118" i="42"/>
  <c r="BG118" i="42"/>
  <c r="BF118" i="42"/>
  <c r="BE118" i="42"/>
  <c r="BD118" i="42"/>
  <c r="BC118" i="42"/>
  <c r="BB118" i="42"/>
  <c r="BA118" i="42"/>
  <c r="AZ118" i="42"/>
  <c r="AY118" i="42"/>
  <c r="AX118" i="42"/>
  <c r="AW118" i="42"/>
  <c r="AV118" i="42"/>
  <c r="AU118" i="42"/>
  <c r="AT118" i="42"/>
  <c r="AS118" i="42"/>
  <c r="AR118" i="42"/>
  <c r="AQ118" i="42"/>
  <c r="AP118" i="42"/>
  <c r="AO118" i="42"/>
  <c r="AN118" i="42"/>
  <c r="AM118" i="42"/>
  <c r="AL118" i="42"/>
  <c r="AK118" i="42"/>
  <c r="AJ118" i="42"/>
  <c r="AI118" i="42"/>
  <c r="AH118" i="42"/>
  <c r="AG118" i="42"/>
  <c r="AF118" i="42"/>
  <c r="AE118" i="42"/>
  <c r="AD118" i="42"/>
  <c r="AC118" i="42"/>
  <c r="AB118" i="42"/>
  <c r="AA118" i="42"/>
  <c r="Z118" i="42"/>
  <c r="Y118" i="42"/>
  <c r="X118" i="42"/>
  <c r="W118" i="42"/>
  <c r="V118" i="42"/>
  <c r="U118" i="42"/>
  <c r="T118" i="42"/>
  <c r="S118" i="42"/>
  <c r="R118" i="42"/>
  <c r="Q118" i="42"/>
  <c r="P118" i="42"/>
  <c r="O118" i="42"/>
  <c r="N118" i="42"/>
  <c r="M118" i="42"/>
  <c r="L118" i="42"/>
  <c r="BO116" i="42"/>
  <c r="BN116" i="42"/>
  <c r="BM116" i="42"/>
  <c r="BL116" i="42"/>
  <c r="BK116" i="42"/>
  <c r="BJ116" i="42"/>
  <c r="BI116" i="42"/>
  <c r="BH116" i="42"/>
  <c r="BG116" i="42"/>
  <c r="BF116" i="42"/>
  <c r="BE116" i="42"/>
  <c r="BD116" i="42"/>
  <c r="BC116" i="42"/>
  <c r="BB116" i="42"/>
  <c r="BA116" i="42"/>
  <c r="AZ116" i="42"/>
  <c r="AY116" i="42"/>
  <c r="AX116" i="42"/>
  <c r="AW116" i="42"/>
  <c r="AV116" i="42"/>
  <c r="AU116" i="42"/>
  <c r="AT116" i="42"/>
  <c r="AS116" i="42"/>
  <c r="AR116" i="42"/>
  <c r="AQ116" i="42"/>
  <c r="AP116" i="42"/>
  <c r="AO116" i="42"/>
  <c r="AN116" i="42"/>
  <c r="AM116" i="42"/>
  <c r="AL116" i="42"/>
  <c r="AK116" i="42"/>
  <c r="AJ116" i="42"/>
  <c r="AI116" i="42"/>
  <c r="AH116" i="42"/>
  <c r="AG116" i="42"/>
  <c r="AF116" i="42"/>
  <c r="AE116" i="42"/>
  <c r="AD116" i="42"/>
  <c r="AC116" i="42"/>
  <c r="AB116" i="42"/>
  <c r="AA116" i="42"/>
  <c r="Z116" i="42"/>
  <c r="Y116" i="42"/>
  <c r="X116" i="42"/>
  <c r="W116" i="42"/>
  <c r="V116" i="42"/>
  <c r="U116" i="42"/>
  <c r="T116" i="42"/>
  <c r="S116" i="42"/>
  <c r="R116" i="42"/>
  <c r="Q116" i="42"/>
  <c r="P116" i="42"/>
  <c r="O116" i="42"/>
  <c r="N116" i="42"/>
  <c r="M116" i="42"/>
  <c r="L116" i="42"/>
  <c r="BO115" i="42"/>
  <c r="BN115" i="42"/>
  <c r="BM115" i="42"/>
  <c r="BL115" i="42"/>
  <c r="BK115" i="42"/>
  <c r="BJ115" i="42"/>
  <c r="BI115" i="42"/>
  <c r="BH115" i="42"/>
  <c r="BG115" i="42"/>
  <c r="BF115" i="42"/>
  <c r="BE115" i="42"/>
  <c r="BD115" i="42"/>
  <c r="BC115" i="42"/>
  <c r="BB115" i="42"/>
  <c r="BA115" i="42"/>
  <c r="AZ115" i="42"/>
  <c r="AY115" i="42"/>
  <c r="AX115" i="42"/>
  <c r="AW115" i="42"/>
  <c r="AV115" i="42"/>
  <c r="AU115" i="42"/>
  <c r="AT115" i="42"/>
  <c r="AS115" i="42"/>
  <c r="AR115" i="42"/>
  <c r="AQ115" i="42"/>
  <c r="AP115" i="42"/>
  <c r="AO115" i="42"/>
  <c r="AN115" i="42"/>
  <c r="AM115" i="42"/>
  <c r="AL115" i="42"/>
  <c r="AK115" i="42"/>
  <c r="AJ115" i="42"/>
  <c r="AI115" i="42"/>
  <c r="AH115" i="42"/>
  <c r="AG115" i="42"/>
  <c r="AF115" i="42"/>
  <c r="AE115" i="42"/>
  <c r="AD115" i="42"/>
  <c r="AC115" i="42"/>
  <c r="AB115" i="42"/>
  <c r="AA115" i="42"/>
  <c r="Z115" i="42"/>
  <c r="Y115" i="42"/>
  <c r="X115" i="42"/>
  <c r="W115" i="42"/>
  <c r="V115" i="42"/>
  <c r="U115" i="42"/>
  <c r="T115" i="42"/>
  <c r="S115" i="42"/>
  <c r="R115" i="42"/>
  <c r="Q115" i="42"/>
  <c r="P115" i="42"/>
  <c r="O115" i="42"/>
  <c r="N115" i="42"/>
  <c r="M115" i="42"/>
  <c r="L115" i="42"/>
  <c r="BO114" i="42"/>
  <c r="BN114" i="42"/>
  <c r="BM114" i="42"/>
  <c r="BL114" i="42"/>
  <c r="BK114" i="42"/>
  <c r="BJ114" i="42"/>
  <c r="BI114" i="42"/>
  <c r="BH114" i="42"/>
  <c r="BG114" i="42"/>
  <c r="BF114" i="42"/>
  <c r="BE114" i="42"/>
  <c r="BD114" i="42"/>
  <c r="BC114" i="42"/>
  <c r="BB114" i="42"/>
  <c r="BA114" i="42"/>
  <c r="AZ114" i="42"/>
  <c r="AY114" i="42"/>
  <c r="AX114" i="42"/>
  <c r="AW114" i="42"/>
  <c r="AV114" i="42"/>
  <c r="AU114" i="42"/>
  <c r="AT114" i="42"/>
  <c r="AS114" i="42"/>
  <c r="AR114" i="42"/>
  <c r="AQ114" i="42"/>
  <c r="AP114" i="42"/>
  <c r="AO114" i="42"/>
  <c r="AN114" i="42"/>
  <c r="AM114" i="42"/>
  <c r="AL114" i="42"/>
  <c r="AK114" i="42"/>
  <c r="AJ114" i="42"/>
  <c r="AI114" i="42"/>
  <c r="AH114" i="42"/>
  <c r="AG114" i="42"/>
  <c r="AF114" i="42"/>
  <c r="AE114" i="42"/>
  <c r="AD114" i="42"/>
  <c r="AC114" i="42"/>
  <c r="AB114" i="42"/>
  <c r="AA114" i="42"/>
  <c r="Z114" i="42"/>
  <c r="Y114" i="42"/>
  <c r="X114" i="42"/>
  <c r="W114" i="42"/>
  <c r="V114" i="42"/>
  <c r="U114" i="42"/>
  <c r="T114" i="42"/>
  <c r="S114" i="42"/>
  <c r="R114" i="42"/>
  <c r="Q114" i="42"/>
  <c r="P114" i="42"/>
  <c r="O114" i="42"/>
  <c r="N114" i="42"/>
  <c r="M114" i="42"/>
  <c r="L114" i="42"/>
  <c r="M71" i="42"/>
  <c r="BO59" i="42"/>
  <c r="BN59" i="42"/>
  <c r="BM59" i="42"/>
  <c r="BL59" i="42"/>
  <c r="BK59" i="42"/>
  <c r="BJ59" i="42"/>
  <c r="BI59" i="42"/>
  <c r="BH59" i="42"/>
  <c r="BG59" i="42"/>
  <c r="BF59" i="42"/>
  <c r="BE59" i="42"/>
  <c r="BD59" i="42"/>
  <c r="BC59" i="42"/>
  <c r="BB59" i="42"/>
  <c r="BA59" i="42"/>
  <c r="AZ59" i="42"/>
  <c r="AY59" i="42"/>
  <c r="AX59" i="42"/>
  <c r="AW59" i="42"/>
  <c r="AV59" i="42"/>
  <c r="AU59" i="42"/>
  <c r="AT59" i="42"/>
  <c r="AS59" i="42"/>
  <c r="AR59" i="42"/>
  <c r="AQ59" i="42"/>
  <c r="AP59" i="42"/>
  <c r="AO59" i="42"/>
  <c r="AN59" i="42"/>
  <c r="AM59" i="42"/>
  <c r="AL59" i="42"/>
  <c r="AK59" i="42"/>
  <c r="AJ59" i="42"/>
  <c r="AI59" i="42"/>
  <c r="AH59" i="42"/>
  <c r="AG59" i="42"/>
  <c r="AF59" i="42"/>
  <c r="AE59" i="42"/>
  <c r="AD59" i="42"/>
  <c r="AC59" i="42"/>
  <c r="AB59" i="42"/>
  <c r="AA59" i="42"/>
  <c r="Z59" i="42"/>
  <c r="Y59" i="42"/>
  <c r="X59" i="42"/>
  <c r="W59" i="42"/>
  <c r="V59" i="42"/>
  <c r="U59" i="42"/>
  <c r="T59" i="42"/>
  <c r="S59" i="42"/>
  <c r="R59" i="42"/>
  <c r="Q59" i="42"/>
  <c r="P59" i="42"/>
  <c r="O59" i="42"/>
  <c r="N59" i="42"/>
  <c r="M59" i="42"/>
  <c r="L59" i="42"/>
  <c r="BO58" i="42"/>
  <c r="BN58" i="42"/>
  <c r="BM58" i="42"/>
  <c r="BL58" i="42"/>
  <c r="BK58" i="42"/>
  <c r="BJ58" i="42"/>
  <c r="BI58" i="42"/>
  <c r="BH58" i="42"/>
  <c r="BG58" i="42"/>
  <c r="BF58" i="42"/>
  <c r="BE58" i="42"/>
  <c r="BD58" i="42"/>
  <c r="BC58" i="42"/>
  <c r="BB58" i="42"/>
  <c r="BA58" i="42"/>
  <c r="AZ58" i="42"/>
  <c r="AY58" i="42"/>
  <c r="AX58" i="42"/>
  <c r="AW58" i="42"/>
  <c r="AV58" i="42"/>
  <c r="AU58" i="42"/>
  <c r="AT58" i="42"/>
  <c r="AS58" i="42"/>
  <c r="AR58" i="42"/>
  <c r="AQ58" i="42"/>
  <c r="AP58" i="42"/>
  <c r="AO58" i="42"/>
  <c r="AN58" i="42"/>
  <c r="AM58" i="42"/>
  <c r="AL58" i="42"/>
  <c r="AK58" i="42"/>
  <c r="AJ58" i="42"/>
  <c r="AI58" i="42"/>
  <c r="AH58" i="42"/>
  <c r="AG58" i="42"/>
  <c r="AF58" i="42"/>
  <c r="AE58" i="42"/>
  <c r="AD58" i="42"/>
  <c r="AC58" i="42"/>
  <c r="AB58" i="42"/>
  <c r="AA58" i="42"/>
  <c r="Z58" i="42"/>
  <c r="Y58" i="42"/>
  <c r="X58" i="42"/>
  <c r="W58" i="42"/>
  <c r="V58" i="42"/>
  <c r="U58" i="42"/>
  <c r="T58" i="42"/>
  <c r="S58" i="42"/>
  <c r="R58" i="42"/>
  <c r="Q58" i="42"/>
  <c r="P58" i="42"/>
  <c r="O58" i="42"/>
  <c r="N58" i="42"/>
  <c r="M58" i="42"/>
  <c r="L58" i="42"/>
  <c r="V56" i="42"/>
  <c r="U56" i="42"/>
  <c r="T56" i="42"/>
  <c r="S56" i="42"/>
  <c r="R56" i="42"/>
  <c r="Q56" i="42"/>
  <c r="P56" i="42"/>
  <c r="O56" i="42"/>
  <c r="N56" i="42"/>
  <c r="M56" i="42"/>
  <c r="L56" i="42"/>
  <c r="BO55" i="42"/>
  <c r="BN55" i="42"/>
  <c r="BM55" i="42"/>
  <c r="BL55" i="42"/>
  <c r="BK55" i="42"/>
  <c r="BJ55" i="42"/>
  <c r="BI55" i="42"/>
  <c r="BH55" i="42"/>
  <c r="BG55" i="42"/>
  <c r="BF55" i="42"/>
  <c r="BE55" i="42"/>
  <c r="BD55" i="42"/>
  <c r="BC55" i="42"/>
  <c r="BB55" i="42"/>
  <c r="BA55" i="42"/>
  <c r="AZ55" i="42"/>
  <c r="AY55" i="42"/>
  <c r="AX55" i="42"/>
  <c r="AW55" i="42"/>
  <c r="AV55" i="42"/>
  <c r="AU55" i="42"/>
  <c r="AT55" i="42"/>
  <c r="AS55" i="42"/>
  <c r="AR55" i="42"/>
  <c r="AQ55" i="42"/>
  <c r="AP55" i="42"/>
  <c r="AO55" i="42"/>
  <c r="AN55" i="42"/>
  <c r="AM55" i="42"/>
  <c r="AL55" i="42"/>
  <c r="AK55" i="42"/>
  <c r="AJ55" i="42"/>
  <c r="AI55" i="42"/>
  <c r="AH55" i="42"/>
  <c r="AG55" i="42"/>
  <c r="AF55" i="42"/>
  <c r="AE55" i="42"/>
  <c r="AD55" i="42"/>
  <c r="AC55" i="42"/>
  <c r="AB55" i="42"/>
  <c r="AA55" i="42"/>
  <c r="Z55" i="42"/>
  <c r="Y55" i="42"/>
  <c r="X55" i="42"/>
  <c r="W55" i="42"/>
  <c r="V55" i="42"/>
  <c r="U55" i="42"/>
  <c r="T55" i="42"/>
  <c r="S55" i="42"/>
  <c r="R55" i="42"/>
  <c r="Q55" i="42"/>
  <c r="P55" i="42"/>
  <c r="O55" i="42"/>
  <c r="N55" i="42"/>
  <c r="M55" i="42"/>
  <c r="L55" i="42"/>
  <c r="W54" i="42"/>
  <c r="V54" i="42"/>
  <c r="U54" i="42"/>
  <c r="T54" i="42"/>
  <c r="S54" i="42"/>
  <c r="R54" i="42"/>
  <c r="Q54" i="42"/>
  <c r="P54" i="42"/>
  <c r="O54" i="42"/>
  <c r="N54" i="42"/>
  <c r="M54" i="42"/>
  <c r="L54" i="42"/>
  <c r="BO53" i="42"/>
  <c r="BN53" i="42"/>
  <c r="BM53" i="42"/>
  <c r="BL53" i="42"/>
  <c r="BK53" i="42"/>
  <c r="BJ53" i="42"/>
  <c r="BI53" i="42"/>
  <c r="BH53" i="42"/>
  <c r="BG53" i="42"/>
  <c r="BF53" i="42"/>
  <c r="BE53" i="42"/>
  <c r="BD53" i="42"/>
  <c r="BC53" i="42"/>
  <c r="BB53" i="42"/>
  <c r="BA53" i="42"/>
  <c r="AZ53" i="42"/>
  <c r="AY53" i="42"/>
  <c r="AX53" i="42"/>
  <c r="AW53" i="42"/>
  <c r="AV53" i="42"/>
  <c r="AU53" i="42"/>
  <c r="AT53" i="42"/>
  <c r="AS53" i="42"/>
  <c r="AR53" i="42"/>
  <c r="AQ53" i="42"/>
  <c r="AP53" i="42"/>
  <c r="AO53" i="42"/>
  <c r="AN53" i="42"/>
  <c r="AM53" i="42"/>
  <c r="AL53" i="42"/>
  <c r="AK53" i="42"/>
  <c r="AJ53" i="42"/>
  <c r="AI53" i="42"/>
  <c r="AH53" i="42"/>
  <c r="AG53" i="42"/>
  <c r="AF53" i="42"/>
  <c r="AE53" i="42"/>
  <c r="AD53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O53" i="42"/>
  <c r="N53" i="42"/>
  <c r="M53" i="42"/>
  <c r="L53" i="42"/>
  <c r="BO52" i="42"/>
  <c r="BN52" i="42"/>
  <c r="BM52" i="42"/>
  <c r="BL52" i="42"/>
  <c r="BK52" i="42"/>
  <c r="BJ52" i="42"/>
  <c r="BI52" i="42"/>
  <c r="BH52" i="42"/>
  <c r="BG52" i="42"/>
  <c r="BF52" i="42"/>
  <c r="BE52" i="42"/>
  <c r="BD52" i="42"/>
  <c r="BC52" i="42"/>
  <c r="BB52" i="42"/>
  <c r="BA52" i="42"/>
  <c r="AZ52" i="42"/>
  <c r="AY52" i="42"/>
  <c r="AX52" i="42"/>
  <c r="AW52" i="42"/>
  <c r="AV52" i="42"/>
  <c r="AU52" i="42"/>
  <c r="AT52" i="42"/>
  <c r="AS52" i="42"/>
  <c r="AR52" i="42"/>
  <c r="AQ52" i="42"/>
  <c r="AP52" i="42"/>
  <c r="AO52" i="42"/>
  <c r="AN52" i="42"/>
  <c r="AM52" i="42"/>
  <c r="AL52" i="42"/>
  <c r="AK52" i="42"/>
  <c r="AJ52" i="42"/>
  <c r="AI52" i="42"/>
  <c r="AH52" i="42"/>
  <c r="AG52" i="42"/>
  <c r="AF52" i="42"/>
  <c r="AE52" i="42"/>
  <c r="AD52" i="42"/>
  <c r="AC52" i="42"/>
  <c r="AB52" i="42"/>
  <c r="AA52" i="42"/>
  <c r="Z52" i="42"/>
  <c r="Y52" i="42"/>
  <c r="X52" i="42"/>
  <c r="W52" i="42"/>
  <c r="V52" i="42"/>
  <c r="U52" i="42"/>
  <c r="T52" i="42"/>
  <c r="S52" i="42"/>
  <c r="R52" i="42"/>
  <c r="Q52" i="42"/>
  <c r="P52" i="42"/>
  <c r="O52" i="42"/>
  <c r="N52" i="42"/>
  <c r="M52" i="42"/>
  <c r="L52" i="42"/>
  <c r="BO50" i="42"/>
  <c r="BN50" i="42"/>
  <c r="BM50" i="42"/>
  <c r="BL50" i="42"/>
  <c r="BK50" i="42"/>
  <c r="BJ50" i="42"/>
  <c r="BI50" i="42"/>
  <c r="BH50" i="42"/>
  <c r="BG50" i="42"/>
  <c r="BF50" i="42"/>
  <c r="BE50" i="42"/>
  <c r="BD50" i="42"/>
  <c r="BC50" i="42"/>
  <c r="BB50" i="42"/>
  <c r="BA50" i="42"/>
  <c r="AZ50" i="42"/>
  <c r="AY50" i="42"/>
  <c r="AX50" i="42"/>
  <c r="AW50" i="42"/>
  <c r="AV50" i="42"/>
  <c r="AU50" i="42"/>
  <c r="AT50" i="42"/>
  <c r="AS50" i="42"/>
  <c r="AR50" i="42"/>
  <c r="AQ50" i="42"/>
  <c r="AP50" i="42"/>
  <c r="AO50" i="42"/>
  <c r="AN50" i="42"/>
  <c r="AM50" i="42"/>
  <c r="AL50" i="42"/>
  <c r="AK50" i="42"/>
  <c r="AJ50" i="42"/>
  <c r="AI50" i="42"/>
  <c r="AH50" i="42"/>
  <c r="AG50" i="42"/>
  <c r="AF50" i="42"/>
  <c r="AE50" i="42"/>
  <c r="AD50" i="42"/>
  <c r="AC50" i="42"/>
  <c r="AB50" i="42"/>
  <c r="AA50" i="42"/>
  <c r="Z50" i="42"/>
  <c r="Y50" i="42"/>
  <c r="X50" i="42"/>
  <c r="W50" i="42"/>
  <c r="V50" i="42"/>
  <c r="U50" i="42"/>
  <c r="T50" i="42"/>
  <c r="S50" i="42"/>
  <c r="R50" i="42"/>
  <c r="Q50" i="42"/>
  <c r="P50" i="42"/>
  <c r="O50" i="42"/>
  <c r="N50" i="42"/>
  <c r="M50" i="42"/>
  <c r="L50" i="42"/>
  <c r="BO49" i="42"/>
  <c r="BN49" i="42"/>
  <c r="BM49" i="42"/>
  <c r="BL49" i="42"/>
  <c r="BK49" i="42"/>
  <c r="BJ49" i="42"/>
  <c r="BI49" i="42"/>
  <c r="BH49" i="42"/>
  <c r="BG49" i="42"/>
  <c r="BF49" i="42"/>
  <c r="BE49" i="42"/>
  <c r="BD49" i="42"/>
  <c r="BC49" i="42"/>
  <c r="BB49" i="42"/>
  <c r="BA49" i="42"/>
  <c r="AZ49" i="42"/>
  <c r="AY49" i="42"/>
  <c r="AX49" i="42"/>
  <c r="AW49" i="42"/>
  <c r="AV49" i="42"/>
  <c r="AU49" i="42"/>
  <c r="AT49" i="42"/>
  <c r="AS49" i="42"/>
  <c r="AR49" i="42"/>
  <c r="AQ49" i="42"/>
  <c r="AP49" i="42"/>
  <c r="AO49" i="42"/>
  <c r="AN49" i="42"/>
  <c r="AM49" i="42"/>
  <c r="AL49" i="42"/>
  <c r="AK49" i="42"/>
  <c r="AJ49" i="42"/>
  <c r="AI49" i="42"/>
  <c r="AH49" i="42"/>
  <c r="AG49" i="42"/>
  <c r="AF49" i="42"/>
  <c r="AE49" i="42"/>
  <c r="AD49" i="42"/>
  <c r="AC49" i="42"/>
  <c r="AB49" i="42"/>
  <c r="AA49" i="42"/>
  <c r="Z49" i="42"/>
  <c r="Y49" i="42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BO48" i="42"/>
  <c r="BN48" i="42"/>
  <c r="BM48" i="42"/>
  <c r="BL48" i="42"/>
  <c r="BK48" i="42"/>
  <c r="BJ48" i="42"/>
  <c r="BI48" i="42"/>
  <c r="BH48" i="42"/>
  <c r="BG48" i="42"/>
  <c r="BF48" i="42"/>
  <c r="BE48" i="42"/>
  <c r="BD48" i="42"/>
  <c r="BC48" i="42"/>
  <c r="BB48" i="42"/>
  <c r="BA48" i="42"/>
  <c r="AZ48" i="42"/>
  <c r="AY48" i="42"/>
  <c r="AX48" i="42"/>
  <c r="AW48" i="42"/>
  <c r="AV48" i="42"/>
  <c r="AU48" i="42"/>
  <c r="AT48" i="42"/>
  <c r="AS48" i="42"/>
  <c r="AR48" i="42"/>
  <c r="AQ48" i="42"/>
  <c r="AP48" i="42"/>
  <c r="AO48" i="42"/>
  <c r="AN48" i="42"/>
  <c r="AM48" i="42"/>
  <c r="AL48" i="42"/>
  <c r="AK48" i="42"/>
  <c r="AJ48" i="42"/>
  <c r="AI48" i="42"/>
  <c r="AH48" i="42"/>
  <c r="AG48" i="42"/>
  <c r="AF48" i="42"/>
  <c r="AE48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O48" i="42"/>
  <c r="N48" i="42"/>
  <c r="M48" i="42"/>
  <c r="L48" i="42"/>
  <c r="BO47" i="42"/>
  <c r="BN47" i="42"/>
  <c r="BM47" i="42"/>
  <c r="BL47" i="42"/>
  <c r="BK47" i="42"/>
  <c r="BJ47" i="42"/>
  <c r="BI47" i="42"/>
  <c r="BH47" i="42"/>
  <c r="BG47" i="42"/>
  <c r="BF47" i="42"/>
  <c r="BE47" i="42"/>
  <c r="BD47" i="42"/>
  <c r="BC47" i="42"/>
  <c r="BB47" i="42"/>
  <c r="BA47" i="42"/>
  <c r="AZ47" i="42"/>
  <c r="AY47" i="42"/>
  <c r="AX47" i="42"/>
  <c r="AW47" i="42"/>
  <c r="AV47" i="42"/>
  <c r="AU47" i="42"/>
  <c r="AT47" i="42"/>
  <c r="AS47" i="42"/>
  <c r="AR47" i="42"/>
  <c r="AQ47" i="42"/>
  <c r="AP47" i="42"/>
  <c r="AO47" i="42"/>
  <c r="AN47" i="42"/>
  <c r="AM47" i="42"/>
  <c r="AL47" i="42"/>
  <c r="AK47" i="42"/>
  <c r="AJ47" i="42"/>
  <c r="AI47" i="42"/>
  <c r="AH47" i="42"/>
  <c r="AG47" i="42"/>
  <c r="AF47" i="42"/>
  <c r="AE47" i="42"/>
  <c r="AD47" i="42"/>
  <c r="AC47" i="42"/>
  <c r="AB47" i="42"/>
  <c r="AA47" i="42"/>
  <c r="Z47" i="42"/>
  <c r="Y47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BO46" i="42"/>
  <c r="BN46" i="42"/>
  <c r="BM46" i="42"/>
  <c r="BL46" i="42"/>
  <c r="BK46" i="42"/>
  <c r="BJ46" i="42"/>
  <c r="BI46" i="42"/>
  <c r="BH46" i="42"/>
  <c r="BG46" i="42"/>
  <c r="BF46" i="42"/>
  <c r="BE46" i="42"/>
  <c r="BD46" i="42"/>
  <c r="BC46" i="42"/>
  <c r="BB46" i="42"/>
  <c r="BA46" i="42"/>
  <c r="AZ46" i="42"/>
  <c r="AY46" i="42"/>
  <c r="AX46" i="42"/>
  <c r="AW46" i="42"/>
  <c r="AV46" i="42"/>
  <c r="AU46" i="42"/>
  <c r="AT46" i="42"/>
  <c r="AS46" i="42"/>
  <c r="AR46" i="42"/>
  <c r="AQ46" i="42"/>
  <c r="AP46" i="42"/>
  <c r="AO46" i="42"/>
  <c r="AN46" i="42"/>
  <c r="AM46" i="42"/>
  <c r="AL46" i="42"/>
  <c r="AK46" i="42"/>
  <c r="AJ46" i="42"/>
  <c r="AI46" i="42"/>
  <c r="AH46" i="42"/>
  <c r="AG46" i="42"/>
  <c r="AF46" i="42"/>
  <c r="AE46" i="42"/>
  <c r="AD46" i="42"/>
  <c r="AC46" i="42"/>
  <c r="AB46" i="42"/>
  <c r="AA46" i="42"/>
  <c r="Z46" i="42"/>
  <c r="Y46" i="42"/>
  <c r="X46" i="42"/>
  <c r="W46" i="42"/>
  <c r="V46" i="42"/>
  <c r="U46" i="42"/>
  <c r="T46" i="42"/>
  <c r="S46" i="42"/>
  <c r="R46" i="42"/>
  <c r="Q46" i="42"/>
  <c r="P46" i="42"/>
  <c r="O46" i="42"/>
  <c r="N46" i="42"/>
  <c r="M46" i="42"/>
  <c r="L46" i="42"/>
  <c r="V43" i="42"/>
  <c r="U43" i="42"/>
  <c r="T43" i="42"/>
  <c r="S43" i="42"/>
  <c r="R43" i="42"/>
  <c r="Q43" i="42"/>
  <c r="P43" i="42"/>
  <c r="O43" i="42"/>
  <c r="N43" i="42"/>
  <c r="M43" i="42"/>
  <c r="L43" i="42"/>
  <c r="BO42" i="42"/>
  <c r="BN42" i="42"/>
  <c r="BM42" i="42"/>
  <c r="BL42" i="42"/>
  <c r="BK42" i="42"/>
  <c r="BJ42" i="42"/>
  <c r="BI42" i="42"/>
  <c r="BH42" i="42"/>
  <c r="BG42" i="42"/>
  <c r="BF42" i="42"/>
  <c r="BE42" i="42"/>
  <c r="BD42" i="42"/>
  <c r="BC42" i="42"/>
  <c r="BB42" i="42"/>
  <c r="BA42" i="42"/>
  <c r="AZ42" i="42"/>
  <c r="AY42" i="42"/>
  <c r="AX42" i="42"/>
  <c r="AW42" i="42"/>
  <c r="AV42" i="42"/>
  <c r="AU42" i="42"/>
  <c r="AT42" i="42"/>
  <c r="AS42" i="42"/>
  <c r="AR42" i="42"/>
  <c r="AQ42" i="42"/>
  <c r="AP42" i="42"/>
  <c r="AO42" i="42"/>
  <c r="AN42" i="42"/>
  <c r="AM42" i="42"/>
  <c r="AL42" i="42"/>
  <c r="AK42" i="42"/>
  <c r="AJ42" i="42"/>
  <c r="AI42" i="42"/>
  <c r="AH42" i="42"/>
  <c r="AG42" i="42"/>
  <c r="AF42" i="42"/>
  <c r="AE42" i="42"/>
  <c r="AD42" i="42"/>
  <c r="AC42" i="42"/>
  <c r="AB42" i="42"/>
  <c r="AA42" i="42"/>
  <c r="Z42" i="42"/>
  <c r="Y42" i="42"/>
  <c r="X42" i="42"/>
  <c r="W42" i="42"/>
  <c r="V42" i="42"/>
  <c r="U42" i="42"/>
  <c r="T42" i="42"/>
  <c r="S42" i="42"/>
  <c r="R42" i="42"/>
  <c r="Q42" i="42"/>
  <c r="P42" i="42"/>
  <c r="O42" i="42"/>
  <c r="N42" i="42"/>
  <c r="M42" i="42"/>
  <c r="L42" i="42"/>
  <c r="BO41" i="42"/>
  <c r="BN41" i="42"/>
  <c r="BM41" i="42"/>
  <c r="BL41" i="42"/>
  <c r="BK41" i="42"/>
  <c r="BJ41" i="42"/>
  <c r="BI41" i="42"/>
  <c r="BH41" i="42"/>
  <c r="BG41" i="42"/>
  <c r="BF41" i="42"/>
  <c r="BE41" i="42"/>
  <c r="BD41" i="42"/>
  <c r="BC41" i="42"/>
  <c r="BB41" i="42"/>
  <c r="BA41" i="42"/>
  <c r="AZ41" i="42"/>
  <c r="AY41" i="42"/>
  <c r="AX41" i="42"/>
  <c r="AW41" i="42"/>
  <c r="AV41" i="42"/>
  <c r="AU41" i="42"/>
  <c r="AT41" i="42"/>
  <c r="AS41" i="42"/>
  <c r="AR41" i="42"/>
  <c r="AQ41" i="42"/>
  <c r="AP41" i="42"/>
  <c r="AO41" i="42"/>
  <c r="AN41" i="42"/>
  <c r="AM41" i="42"/>
  <c r="AL41" i="42"/>
  <c r="AK41" i="42"/>
  <c r="AJ41" i="42"/>
  <c r="AI41" i="42"/>
  <c r="AH41" i="42"/>
  <c r="AG41" i="42"/>
  <c r="AF41" i="42"/>
  <c r="AE41" i="42"/>
  <c r="AD41" i="42"/>
  <c r="AC41" i="42"/>
  <c r="AB41" i="42"/>
  <c r="AA41" i="42"/>
  <c r="Z41" i="42"/>
  <c r="Y41" i="42"/>
  <c r="X41" i="42"/>
  <c r="W41" i="42"/>
  <c r="V41" i="42"/>
  <c r="U41" i="42"/>
  <c r="T41" i="42"/>
  <c r="S41" i="42"/>
  <c r="R41" i="42"/>
  <c r="Q41" i="42"/>
  <c r="P41" i="42"/>
  <c r="O41" i="42"/>
  <c r="N41" i="42"/>
  <c r="M41" i="42"/>
  <c r="L41" i="42"/>
  <c r="BO40" i="42"/>
  <c r="BN40" i="42"/>
  <c r="BM40" i="42"/>
  <c r="BL40" i="42"/>
  <c r="BK40" i="42"/>
  <c r="BJ40" i="42"/>
  <c r="BI40" i="42"/>
  <c r="BH40" i="42"/>
  <c r="BG40" i="42"/>
  <c r="BF40" i="42"/>
  <c r="BE40" i="42"/>
  <c r="BD40" i="42"/>
  <c r="BC40" i="42"/>
  <c r="BB40" i="42"/>
  <c r="BA40" i="42"/>
  <c r="AZ40" i="42"/>
  <c r="AY40" i="42"/>
  <c r="AX40" i="42"/>
  <c r="AW40" i="42"/>
  <c r="AV40" i="42"/>
  <c r="AU40" i="42"/>
  <c r="AT40" i="42"/>
  <c r="AS40" i="42"/>
  <c r="AR40" i="42"/>
  <c r="AQ40" i="42"/>
  <c r="AP40" i="42"/>
  <c r="AO40" i="42"/>
  <c r="AN40" i="42"/>
  <c r="AM40" i="42"/>
  <c r="AL40" i="42"/>
  <c r="AK40" i="42"/>
  <c r="AJ40" i="42"/>
  <c r="AI40" i="42"/>
  <c r="AH40" i="42"/>
  <c r="AG40" i="42"/>
  <c r="AF40" i="42"/>
  <c r="AE40" i="42"/>
  <c r="AD40" i="42"/>
  <c r="AC40" i="42"/>
  <c r="AB40" i="42"/>
  <c r="AA40" i="42"/>
  <c r="Z40" i="42"/>
  <c r="Y40" i="42"/>
  <c r="X40" i="42"/>
  <c r="W40" i="42"/>
  <c r="V40" i="42"/>
  <c r="U40" i="42"/>
  <c r="T40" i="42"/>
  <c r="S40" i="42"/>
  <c r="R40" i="42"/>
  <c r="Q40" i="42"/>
  <c r="P40" i="42"/>
  <c r="O40" i="42"/>
  <c r="N40" i="42"/>
  <c r="M40" i="42"/>
  <c r="L40" i="42"/>
  <c r="BO39" i="42"/>
  <c r="BN39" i="42"/>
  <c r="BM39" i="42"/>
  <c r="BL39" i="42"/>
  <c r="BK39" i="42"/>
  <c r="BJ39" i="42"/>
  <c r="BI39" i="42"/>
  <c r="BH39" i="42"/>
  <c r="BG39" i="42"/>
  <c r="BF39" i="42"/>
  <c r="BE39" i="42"/>
  <c r="BD39" i="42"/>
  <c r="BC39" i="42"/>
  <c r="BB39" i="42"/>
  <c r="BA39" i="42"/>
  <c r="AZ39" i="42"/>
  <c r="AY39" i="42"/>
  <c r="AX39" i="42"/>
  <c r="AW39" i="42"/>
  <c r="AV39" i="42"/>
  <c r="AU39" i="42"/>
  <c r="AT39" i="42"/>
  <c r="AS39" i="42"/>
  <c r="AR39" i="42"/>
  <c r="AQ39" i="42"/>
  <c r="AP39" i="42"/>
  <c r="AO39" i="42"/>
  <c r="AN39" i="42"/>
  <c r="AM39" i="42"/>
  <c r="AL39" i="42"/>
  <c r="AK39" i="42"/>
  <c r="AJ39" i="42"/>
  <c r="AI39" i="42"/>
  <c r="AH39" i="42"/>
  <c r="AG39" i="42"/>
  <c r="AF39" i="42"/>
  <c r="AE39" i="42"/>
  <c r="AD39" i="42"/>
  <c r="AC39" i="42"/>
  <c r="AB39" i="42"/>
  <c r="AA39" i="42"/>
  <c r="Z39" i="42"/>
  <c r="Y39" i="42"/>
  <c r="X39" i="42"/>
  <c r="W39" i="42"/>
  <c r="V39" i="42"/>
  <c r="U39" i="42"/>
  <c r="T39" i="42"/>
  <c r="S39" i="42"/>
  <c r="R39" i="42"/>
  <c r="Q39" i="42"/>
  <c r="P39" i="42"/>
  <c r="O39" i="42"/>
  <c r="N39" i="42"/>
  <c r="M39" i="42"/>
  <c r="L39" i="42"/>
  <c r="BO38" i="42"/>
  <c r="BN38" i="42"/>
  <c r="BM38" i="42"/>
  <c r="BL38" i="42"/>
  <c r="BK38" i="42"/>
  <c r="BJ38" i="42"/>
  <c r="BI38" i="42"/>
  <c r="BH38" i="42"/>
  <c r="BG38" i="42"/>
  <c r="BF38" i="42"/>
  <c r="BE38" i="42"/>
  <c r="BD38" i="42"/>
  <c r="BC38" i="42"/>
  <c r="BB38" i="42"/>
  <c r="BA38" i="42"/>
  <c r="AZ38" i="42"/>
  <c r="AY38" i="42"/>
  <c r="AX38" i="42"/>
  <c r="AW38" i="42"/>
  <c r="AV38" i="42"/>
  <c r="AU38" i="42"/>
  <c r="AT38" i="42"/>
  <c r="AS38" i="42"/>
  <c r="AR38" i="42"/>
  <c r="AQ38" i="42"/>
  <c r="AP38" i="42"/>
  <c r="AO38" i="42"/>
  <c r="AN38" i="42"/>
  <c r="AM38" i="42"/>
  <c r="AL38" i="42"/>
  <c r="AK38" i="42"/>
  <c r="AJ38" i="42"/>
  <c r="AI38" i="42"/>
  <c r="AH38" i="42"/>
  <c r="AG38" i="42"/>
  <c r="AF38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V37" i="42"/>
  <c r="U37" i="42"/>
  <c r="T37" i="42"/>
  <c r="S37" i="42"/>
  <c r="R37" i="42"/>
  <c r="Q37" i="42"/>
  <c r="P37" i="42"/>
  <c r="O37" i="42"/>
  <c r="N37" i="42"/>
  <c r="M37" i="42"/>
  <c r="L37" i="42"/>
  <c r="BO36" i="42"/>
  <c r="BN36" i="42"/>
  <c r="BM36" i="42"/>
  <c r="BL36" i="42"/>
  <c r="BK36" i="42"/>
  <c r="BJ36" i="42"/>
  <c r="BI36" i="42"/>
  <c r="BH36" i="42"/>
  <c r="BG36" i="42"/>
  <c r="BF36" i="42"/>
  <c r="BE36" i="42"/>
  <c r="BD36" i="42"/>
  <c r="BC36" i="42"/>
  <c r="BB36" i="42"/>
  <c r="BA36" i="42"/>
  <c r="AZ36" i="42"/>
  <c r="AY36" i="42"/>
  <c r="AX36" i="42"/>
  <c r="AW36" i="42"/>
  <c r="AV36" i="42"/>
  <c r="AU36" i="42"/>
  <c r="AT36" i="42"/>
  <c r="AS36" i="42"/>
  <c r="AR36" i="42"/>
  <c r="AQ36" i="42"/>
  <c r="AP36" i="42"/>
  <c r="AO36" i="42"/>
  <c r="AN36" i="42"/>
  <c r="AM36" i="42"/>
  <c r="AL36" i="42"/>
  <c r="AK36" i="42"/>
  <c r="AJ36" i="42"/>
  <c r="AI36" i="42"/>
  <c r="AH36" i="42"/>
  <c r="AG36" i="42"/>
  <c r="AF36" i="42"/>
  <c r="AE36" i="42"/>
  <c r="AD36" i="42"/>
  <c r="AC36" i="42"/>
  <c r="AB36" i="42"/>
  <c r="AA36" i="42"/>
  <c r="Z36" i="42"/>
  <c r="Y36" i="42"/>
  <c r="X36" i="42"/>
  <c r="W36" i="42"/>
  <c r="V36" i="42"/>
  <c r="U36" i="42"/>
  <c r="T36" i="42"/>
  <c r="S36" i="42"/>
  <c r="R36" i="42"/>
  <c r="Q36" i="42"/>
  <c r="P36" i="42"/>
  <c r="O36" i="42"/>
  <c r="N36" i="42"/>
  <c r="M36" i="42"/>
  <c r="L36" i="42"/>
  <c r="BO35" i="42"/>
  <c r="BN35" i="42"/>
  <c r="BM35" i="42"/>
  <c r="BL35" i="42"/>
  <c r="BK35" i="42"/>
  <c r="BJ35" i="42"/>
  <c r="BI35" i="42"/>
  <c r="BH35" i="42"/>
  <c r="BG35" i="42"/>
  <c r="BF35" i="42"/>
  <c r="BE35" i="42"/>
  <c r="BD35" i="42"/>
  <c r="BC35" i="42"/>
  <c r="BB35" i="42"/>
  <c r="BA35" i="42"/>
  <c r="AZ35" i="42"/>
  <c r="AY35" i="42"/>
  <c r="AX35" i="42"/>
  <c r="AW35" i="42"/>
  <c r="AV35" i="42"/>
  <c r="AU35" i="42"/>
  <c r="AT35" i="42"/>
  <c r="AS35" i="42"/>
  <c r="AR35" i="42"/>
  <c r="AQ35" i="42"/>
  <c r="AP35" i="42"/>
  <c r="AO35" i="42"/>
  <c r="AN35" i="42"/>
  <c r="AM35" i="42"/>
  <c r="AL35" i="42"/>
  <c r="AK35" i="42"/>
  <c r="AJ35" i="42"/>
  <c r="AI35" i="42"/>
  <c r="AH35" i="42"/>
  <c r="AG35" i="42"/>
  <c r="AF35" i="42"/>
  <c r="AE35" i="42"/>
  <c r="AD35" i="42"/>
  <c r="AC35" i="42"/>
  <c r="AB35" i="42"/>
  <c r="AA35" i="42"/>
  <c r="Z35" i="42"/>
  <c r="Y35" i="42"/>
  <c r="X35" i="42"/>
  <c r="W35" i="42"/>
  <c r="V35" i="42"/>
  <c r="U35" i="42"/>
  <c r="T35" i="42"/>
  <c r="S35" i="42"/>
  <c r="R35" i="42"/>
  <c r="Q35" i="42"/>
  <c r="P35" i="42"/>
  <c r="O35" i="42"/>
  <c r="N35" i="42"/>
  <c r="M35" i="42"/>
  <c r="L35" i="42"/>
  <c r="BO34" i="42"/>
  <c r="BN34" i="42"/>
  <c r="BM34" i="42"/>
  <c r="BL34" i="42"/>
  <c r="BK34" i="42"/>
  <c r="BJ34" i="42"/>
  <c r="BI34" i="42"/>
  <c r="BH34" i="42"/>
  <c r="BG34" i="42"/>
  <c r="BF34" i="42"/>
  <c r="BE34" i="42"/>
  <c r="BD34" i="42"/>
  <c r="BC34" i="42"/>
  <c r="BB34" i="42"/>
  <c r="BA34" i="42"/>
  <c r="AZ34" i="42"/>
  <c r="AY34" i="42"/>
  <c r="AX34" i="42"/>
  <c r="AW34" i="42"/>
  <c r="AV34" i="42"/>
  <c r="AU34" i="42"/>
  <c r="AT34" i="42"/>
  <c r="AS34" i="42"/>
  <c r="AR34" i="42"/>
  <c r="AQ34" i="42"/>
  <c r="AP34" i="42"/>
  <c r="AO34" i="42"/>
  <c r="AN34" i="42"/>
  <c r="AM34" i="42"/>
  <c r="AL34" i="42"/>
  <c r="AK34" i="42"/>
  <c r="AJ34" i="42"/>
  <c r="AI34" i="42"/>
  <c r="AH34" i="42"/>
  <c r="AG34" i="42"/>
  <c r="AF34" i="42"/>
  <c r="AE34" i="42"/>
  <c r="AD34" i="42"/>
  <c r="AC34" i="42"/>
  <c r="AB34" i="42"/>
  <c r="AA34" i="42"/>
  <c r="Z34" i="42"/>
  <c r="Y34" i="42"/>
  <c r="X34" i="42"/>
  <c r="W34" i="42"/>
  <c r="V34" i="42"/>
  <c r="U34" i="42"/>
  <c r="T34" i="42"/>
  <c r="S34" i="42"/>
  <c r="R34" i="42"/>
  <c r="Q34" i="42"/>
  <c r="P34" i="42"/>
  <c r="O34" i="42"/>
  <c r="N34" i="42"/>
  <c r="M34" i="42"/>
  <c r="L34" i="42"/>
  <c r="V33" i="42"/>
  <c r="U33" i="42"/>
  <c r="T33" i="42"/>
  <c r="S33" i="42"/>
  <c r="R33" i="42"/>
  <c r="Q33" i="42"/>
  <c r="P33" i="42"/>
  <c r="O33" i="42"/>
  <c r="N33" i="42"/>
  <c r="M33" i="42"/>
  <c r="L33" i="42"/>
  <c r="BO32" i="42"/>
  <c r="BN32" i="42"/>
  <c r="BM32" i="42"/>
  <c r="BL32" i="42"/>
  <c r="BK32" i="42"/>
  <c r="BJ32" i="42"/>
  <c r="BI32" i="42"/>
  <c r="BH32" i="42"/>
  <c r="BG32" i="42"/>
  <c r="BF32" i="42"/>
  <c r="BE32" i="42"/>
  <c r="BD32" i="42"/>
  <c r="BC32" i="42"/>
  <c r="BB32" i="42"/>
  <c r="BA32" i="42"/>
  <c r="AZ32" i="42"/>
  <c r="AY32" i="42"/>
  <c r="AX32" i="42"/>
  <c r="AW32" i="42"/>
  <c r="AV32" i="42"/>
  <c r="AU32" i="42"/>
  <c r="AT32" i="42"/>
  <c r="AS32" i="42"/>
  <c r="AR32" i="42"/>
  <c r="AQ32" i="42"/>
  <c r="AP32" i="42"/>
  <c r="AO32" i="42"/>
  <c r="AN32" i="42"/>
  <c r="AM32" i="42"/>
  <c r="AL32" i="42"/>
  <c r="AK32" i="42"/>
  <c r="AJ32" i="42"/>
  <c r="AI32" i="42"/>
  <c r="AH32" i="42"/>
  <c r="AG32" i="42"/>
  <c r="AF32" i="42"/>
  <c r="AE32" i="42"/>
  <c r="AD32" i="42"/>
  <c r="AC32" i="42"/>
  <c r="AB32" i="42"/>
  <c r="AA32" i="42"/>
  <c r="Z32" i="42"/>
  <c r="Y32" i="42"/>
  <c r="X32" i="42"/>
  <c r="W32" i="42"/>
  <c r="V32" i="42"/>
  <c r="U32" i="42"/>
  <c r="T32" i="42"/>
  <c r="S32" i="42"/>
  <c r="R32" i="42"/>
  <c r="Q32" i="42"/>
  <c r="P32" i="42"/>
  <c r="O32" i="42"/>
  <c r="N32" i="42"/>
  <c r="M32" i="42"/>
  <c r="L32" i="42"/>
  <c r="BO31" i="42"/>
  <c r="BN31" i="42"/>
  <c r="BM31" i="42"/>
  <c r="BL31" i="42"/>
  <c r="BK31" i="42"/>
  <c r="BJ31" i="42"/>
  <c r="BI31" i="42"/>
  <c r="BH31" i="42"/>
  <c r="BG31" i="42"/>
  <c r="BF31" i="42"/>
  <c r="BE31" i="42"/>
  <c r="BD31" i="42"/>
  <c r="BC31" i="42"/>
  <c r="BB31" i="42"/>
  <c r="BA31" i="42"/>
  <c r="AZ31" i="42"/>
  <c r="AY31" i="42"/>
  <c r="AX31" i="42"/>
  <c r="AW31" i="42"/>
  <c r="AV31" i="42"/>
  <c r="AU31" i="42"/>
  <c r="AT31" i="42"/>
  <c r="AS31" i="42"/>
  <c r="AR31" i="42"/>
  <c r="AQ31" i="42"/>
  <c r="AP31" i="42"/>
  <c r="AO31" i="42"/>
  <c r="AN31" i="42"/>
  <c r="AM31" i="42"/>
  <c r="AL31" i="42"/>
  <c r="AK31" i="42"/>
  <c r="AJ31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BO28" i="42"/>
  <c r="BN28" i="42"/>
  <c r="BM28" i="42"/>
  <c r="BL28" i="42"/>
  <c r="BK28" i="42"/>
  <c r="BJ28" i="42"/>
  <c r="BI28" i="42"/>
  <c r="BH28" i="42"/>
  <c r="BG28" i="42"/>
  <c r="BF28" i="42"/>
  <c r="BE28" i="42"/>
  <c r="BD28" i="42"/>
  <c r="BC28" i="42"/>
  <c r="BB28" i="42"/>
  <c r="BA28" i="42"/>
  <c r="AZ28" i="42"/>
  <c r="AY28" i="42"/>
  <c r="AX28" i="42"/>
  <c r="AW28" i="42"/>
  <c r="AV28" i="42"/>
  <c r="AU28" i="42"/>
  <c r="AT28" i="42"/>
  <c r="AS28" i="42"/>
  <c r="AR28" i="42"/>
  <c r="AQ28" i="42"/>
  <c r="AP28" i="42"/>
  <c r="AO28" i="42"/>
  <c r="AN28" i="42"/>
  <c r="AM28" i="42"/>
  <c r="AL28" i="42"/>
  <c r="AK28" i="42"/>
  <c r="AJ28" i="42"/>
  <c r="AI28" i="42"/>
  <c r="AH28" i="42"/>
  <c r="AG28" i="42"/>
  <c r="AF28" i="42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BO27" i="42"/>
  <c r="BN27" i="42"/>
  <c r="BM27" i="42"/>
  <c r="BL27" i="42"/>
  <c r="BK27" i="42"/>
  <c r="BJ27" i="42"/>
  <c r="BI27" i="42"/>
  <c r="BH27" i="42"/>
  <c r="BG27" i="42"/>
  <c r="BF27" i="42"/>
  <c r="BE27" i="42"/>
  <c r="BD27" i="42"/>
  <c r="BC27" i="42"/>
  <c r="BB27" i="42"/>
  <c r="BA27" i="42"/>
  <c r="AZ27" i="42"/>
  <c r="AY27" i="42"/>
  <c r="AX27" i="42"/>
  <c r="AW27" i="42"/>
  <c r="AV27" i="42"/>
  <c r="AU27" i="42"/>
  <c r="AT27" i="42"/>
  <c r="AS27" i="42"/>
  <c r="AR27" i="42"/>
  <c r="AQ27" i="42"/>
  <c r="AP27" i="42"/>
  <c r="AO27" i="42"/>
  <c r="AN27" i="42"/>
  <c r="AM27" i="42"/>
  <c r="AL27" i="42"/>
  <c r="AK27" i="42"/>
  <c r="AJ27" i="42"/>
  <c r="AI27" i="42"/>
  <c r="AH27" i="42"/>
  <c r="AG27" i="42"/>
  <c r="AF27" i="42"/>
  <c r="AE27" i="42"/>
  <c r="AD27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BO26" i="42"/>
  <c r="BN26" i="42"/>
  <c r="BM26" i="42"/>
  <c r="BL26" i="42"/>
  <c r="BK26" i="42"/>
  <c r="BJ26" i="42"/>
  <c r="BI26" i="42"/>
  <c r="BH26" i="42"/>
  <c r="BG26" i="42"/>
  <c r="BF26" i="42"/>
  <c r="BE26" i="42"/>
  <c r="BD26" i="42"/>
  <c r="BC26" i="42"/>
  <c r="BB26" i="42"/>
  <c r="BA26" i="42"/>
  <c r="AZ26" i="42"/>
  <c r="AY26" i="42"/>
  <c r="AX26" i="42"/>
  <c r="AW26" i="42"/>
  <c r="AV26" i="42"/>
  <c r="AU26" i="42"/>
  <c r="AT26" i="42"/>
  <c r="AS26" i="42"/>
  <c r="AR26" i="42"/>
  <c r="AQ26" i="42"/>
  <c r="AP26" i="42"/>
  <c r="AO26" i="42"/>
  <c r="AN26" i="42"/>
  <c r="AM26" i="42"/>
  <c r="AL26" i="42"/>
  <c r="AK26" i="42"/>
  <c r="AJ26" i="42"/>
  <c r="AI26" i="42"/>
  <c r="AH26" i="42"/>
  <c r="AG26" i="42"/>
  <c r="AF26" i="42"/>
  <c r="AE26" i="42"/>
  <c r="AD26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BO23" i="42"/>
  <c r="BN23" i="42"/>
  <c r="BM23" i="42"/>
  <c r="BL23" i="42"/>
  <c r="BK23" i="42"/>
  <c r="BJ23" i="42"/>
  <c r="BI23" i="42"/>
  <c r="BH23" i="42"/>
  <c r="BG23" i="42"/>
  <c r="BF23" i="42"/>
  <c r="BE23" i="42"/>
  <c r="BD23" i="42"/>
  <c r="BC23" i="42"/>
  <c r="BB23" i="42"/>
  <c r="BA23" i="42"/>
  <c r="AZ23" i="42"/>
  <c r="AY23" i="42"/>
  <c r="AX23" i="42"/>
  <c r="AW23" i="42"/>
  <c r="AV23" i="42"/>
  <c r="AU23" i="42"/>
  <c r="AT23" i="42"/>
  <c r="AS23" i="42"/>
  <c r="AR23" i="42"/>
  <c r="AQ23" i="42"/>
  <c r="AP23" i="42"/>
  <c r="AO23" i="42"/>
  <c r="AN23" i="42"/>
  <c r="AM23" i="42"/>
  <c r="AL23" i="42"/>
  <c r="AK23" i="42"/>
  <c r="AJ23" i="42"/>
  <c r="AI23" i="42"/>
  <c r="AH23" i="42"/>
  <c r="AG23" i="42"/>
  <c r="AF23" i="42"/>
  <c r="AE23" i="42"/>
  <c r="AD23" i="42"/>
  <c r="AC23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BO22" i="42"/>
  <c r="BN22" i="42"/>
  <c r="BM22" i="42"/>
  <c r="BL22" i="42"/>
  <c r="BK22" i="42"/>
  <c r="BJ22" i="42"/>
  <c r="BI22" i="42"/>
  <c r="BH22" i="42"/>
  <c r="BG22" i="42"/>
  <c r="BF22" i="42"/>
  <c r="BE22" i="42"/>
  <c r="BD22" i="42"/>
  <c r="BC22" i="42"/>
  <c r="BB22" i="42"/>
  <c r="BA22" i="42"/>
  <c r="AZ22" i="42"/>
  <c r="AY22" i="42"/>
  <c r="AX22" i="42"/>
  <c r="AW22" i="42"/>
  <c r="AV22" i="42"/>
  <c r="AU22" i="42"/>
  <c r="AT22" i="42"/>
  <c r="AS22" i="42"/>
  <c r="AR22" i="42"/>
  <c r="AQ22" i="42"/>
  <c r="AP22" i="42"/>
  <c r="AO22" i="42"/>
  <c r="AN22" i="42"/>
  <c r="AM22" i="42"/>
  <c r="AL22" i="42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P22" i="42"/>
  <c r="O22" i="42"/>
  <c r="N22" i="42"/>
  <c r="M22" i="42"/>
  <c r="L22" i="42"/>
  <c r="BO21" i="42"/>
  <c r="BN21" i="42"/>
  <c r="BM21" i="42"/>
  <c r="BL21" i="42"/>
  <c r="BK21" i="42"/>
  <c r="BJ21" i="42"/>
  <c r="BI21" i="42"/>
  <c r="BH21" i="42"/>
  <c r="BG21" i="42"/>
  <c r="BF21" i="42"/>
  <c r="BE21" i="42"/>
  <c r="BD21" i="42"/>
  <c r="BC21" i="42"/>
  <c r="BB21" i="42"/>
  <c r="BA21" i="42"/>
  <c r="AZ21" i="42"/>
  <c r="AY21" i="42"/>
  <c r="AX21" i="42"/>
  <c r="AW21" i="42"/>
  <c r="AV21" i="42"/>
  <c r="AU21" i="42"/>
  <c r="AT21" i="42"/>
  <c r="AS21" i="42"/>
  <c r="AR21" i="42"/>
  <c r="AQ21" i="42"/>
  <c r="AP21" i="42"/>
  <c r="AO21" i="42"/>
  <c r="AN21" i="42"/>
  <c r="AM21" i="42"/>
  <c r="AL21" i="42"/>
  <c r="AK21" i="42"/>
  <c r="AJ21" i="42"/>
  <c r="AI21" i="42"/>
  <c r="AH21" i="42"/>
  <c r="AG21" i="42"/>
  <c r="AF21" i="42"/>
  <c r="AE21" i="42"/>
  <c r="AD21" i="42"/>
  <c r="AC21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O21" i="42"/>
  <c r="N21" i="42"/>
  <c r="M21" i="42"/>
  <c r="L21" i="42"/>
  <c r="BO20" i="42"/>
  <c r="BN20" i="42"/>
  <c r="BM20" i="42"/>
  <c r="BL20" i="42"/>
  <c r="BK20" i="42"/>
  <c r="BJ20" i="42"/>
  <c r="BI20" i="42"/>
  <c r="BH20" i="42"/>
  <c r="BG20" i="42"/>
  <c r="BF20" i="42"/>
  <c r="BE20" i="42"/>
  <c r="BD20" i="42"/>
  <c r="BC20" i="42"/>
  <c r="BB20" i="42"/>
  <c r="BA20" i="42"/>
  <c r="AZ20" i="42"/>
  <c r="AY20" i="42"/>
  <c r="AX20" i="42"/>
  <c r="AW20" i="42"/>
  <c r="AV20" i="42"/>
  <c r="AU20" i="42"/>
  <c r="AT20" i="42"/>
  <c r="AS20" i="42"/>
  <c r="AR20" i="42"/>
  <c r="AQ20" i="42"/>
  <c r="AP20" i="42"/>
  <c r="AO20" i="42"/>
  <c r="AN20" i="42"/>
  <c r="AM20" i="42"/>
  <c r="AL20" i="42"/>
  <c r="AK20" i="42"/>
  <c r="AJ20" i="42"/>
  <c r="AI20" i="42"/>
  <c r="AH20" i="42"/>
  <c r="AG20" i="42"/>
  <c r="AF20" i="42"/>
  <c r="AE20" i="42"/>
  <c r="AD20" i="42"/>
  <c r="AC20" i="42"/>
  <c r="AB20" i="42"/>
  <c r="AA20" i="42"/>
  <c r="Z20" i="42"/>
  <c r="Y20" i="42"/>
  <c r="X20" i="42"/>
  <c r="W20" i="42"/>
  <c r="V20" i="42"/>
  <c r="U20" i="42"/>
  <c r="T20" i="42"/>
  <c r="S20" i="42"/>
  <c r="R20" i="42"/>
  <c r="Q20" i="42"/>
  <c r="P20" i="42"/>
  <c r="O20" i="42"/>
  <c r="N20" i="42"/>
  <c r="M20" i="42"/>
  <c r="L20" i="42"/>
  <c r="BO19" i="42"/>
  <c r="BN19" i="42"/>
  <c r="BM19" i="42"/>
  <c r="BL19" i="42"/>
  <c r="BK19" i="42"/>
  <c r="BJ19" i="42"/>
  <c r="BI19" i="42"/>
  <c r="BH19" i="42"/>
  <c r="BG19" i="42"/>
  <c r="BF19" i="42"/>
  <c r="BE19" i="42"/>
  <c r="BD19" i="42"/>
  <c r="BC19" i="42"/>
  <c r="BB19" i="42"/>
  <c r="BA19" i="42"/>
  <c r="AZ19" i="42"/>
  <c r="AY19" i="42"/>
  <c r="AX19" i="42"/>
  <c r="AW19" i="42"/>
  <c r="AV19" i="42"/>
  <c r="AU19" i="42"/>
  <c r="AT19" i="42"/>
  <c r="AS19" i="42"/>
  <c r="AR19" i="42"/>
  <c r="AQ19" i="42"/>
  <c r="AP19" i="42"/>
  <c r="AO19" i="42"/>
  <c r="AN19" i="42"/>
  <c r="AM19" i="42"/>
  <c r="AL19" i="42"/>
  <c r="AK19" i="42"/>
  <c r="AJ19" i="42"/>
  <c r="AI19" i="42"/>
  <c r="AH19" i="42"/>
  <c r="AG19" i="42"/>
  <c r="AF19" i="42"/>
  <c r="AE19" i="42"/>
  <c r="AD19" i="42"/>
  <c r="AC19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A8" i="23"/>
  <c r="M61" i="42" l="1"/>
  <c r="N71" i="42"/>
  <c r="N61" i="42" s="1"/>
  <c r="L111" i="42"/>
  <c r="L17" i="42"/>
  <c r="W33" i="42"/>
  <c r="W43" i="42"/>
  <c r="W37" i="42"/>
  <c r="O111" i="42"/>
  <c r="T17" i="42"/>
  <c r="BK111" i="42"/>
  <c r="P111" i="42"/>
  <c r="AB111" i="42"/>
  <c r="BL111" i="42"/>
  <c r="AH111" i="42"/>
  <c r="BA111" i="42"/>
  <c r="BM111" i="42"/>
  <c r="BB111" i="42"/>
  <c r="BN111" i="42"/>
  <c r="S111" i="42"/>
  <c r="AE111" i="42"/>
  <c r="BO111" i="42"/>
  <c r="M111" i="42"/>
  <c r="Y111" i="42"/>
  <c r="AF111" i="42"/>
  <c r="AR111" i="42"/>
  <c r="BD111" i="42"/>
  <c r="B14" i="23"/>
  <c r="BL102" i="42"/>
  <c r="BH102" i="42"/>
  <c r="BD102" i="42"/>
  <c r="AZ102" i="42"/>
  <c r="AV102" i="42"/>
  <c r="AR102" i="42"/>
  <c r="AN102" i="42"/>
  <c r="AJ102" i="42"/>
  <c r="AF102" i="42"/>
  <c r="AB102" i="42"/>
  <c r="X102" i="42"/>
  <c r="T102" i="42"/>
  <c r="P102" i="42"/>
  <c r="L102" i="42"/>
  <c r="BO102" i="42"/>
  <c r="BK102" i="42"/>
  <c r="BG102" i="42"/>
  <c r="BC102" i="42"/>
  <c r="AY102" i="42"/>
  <c r="AU102" i="42"/>
  <c r="AQ102" i="42"/>
  <c r="AM102" i="42"/>
  <c r="AI102" i="42"/>
  <c r="AE102" i="42"/>
  <c r="AA102" i="42"/>
  <c r="W102" i="42"/>
  <c r="S102" i="42"/>
  <c r="O102" i="42"/>
  <c r="BN102" i="42"/>
  <c r="BJ102" i="42"/>
  <c r="BF102" i="42"/>
  <c r="BB102" i="42"/>
  <c r="AX102" i="42"/>
  <c r="AT102" i="42"/>
  <c r="AP102" i="42"/>
  <c r="AL102" i="42"/>
  <c r="AH102" i="42"/>
  <c r="AD102" i="42"/>
  <c r="Z102" i="42"/>
  <c r="V102" i="42"/>
  <c r="R102" i="42"/>
  <c r="N102" i="42"/>
  <c r="BM102" i="42"/>
  <c r="BI102" i="42"/>
  <c r="BE102" i="42"/>
  <c r="BA102" i="42"/>
  <c r="AW102" i="42"/>
  <c r="AS102" i="42"/>
  <c r="AO102" i="42"/>
  <c r="AK102" i="42"/>
  <c r="AG102" i="42"/>
  <c r="AC102" i="42"/>
  <c r="Y102" i="42"/>
  <c r="U102" i="42"/>
  <c r="Q102" i="42"/>
  <c r="M102" i="42"/>
  <c r="O71" i="42" l="1"/>
  <c r="O61" i="42" s="1"/>
  <c r="P71" i="42"/>
  <c r="P61" i="42" s="1"/>
  <c r="BC111" i="42"/>
  <c r="R111" i="42"/>
  <c r="AQ111" i="42"/>
  <c r="AD111" i="42"/>
  <c r="AN111" i="42"/>
  <c r="X43" i="42"/>
  <c r="X37" i="42"/>
  <c r="X25" i="42"/>
  <c r="X33" i="42"/>
  <c r="X24" i="42"/>
  <c r="W56" i="42"/>
  <c r="AC111" i="42"/>
  <c r="X56" i="42"/>
  <c r="X54" i="42"/>
  <c r="T111" i="42"/>
  <c r="BE111" i="42"/>
  <c r="AY111" i="42"/>
  <c r="AG111" i="42"/>
  <c r="U111" i="42"/>
  <c r="AO111" i="42"/>
  <c r="AP111" i="42"/>
  <c r="AZ111" i="42"/>
  <c r="Q111" i="42"/>
  <c r="AT111" i="42"/>
  <c r="AL111" i="42"/>
  <c r="BG111" i="42"/>
  <c r="BH111" i="42"/>
  <c r="BF111" i="42"/>
  <c r="AK111" i="42"/>
  <c r="Z111" i="42"/>
  <c r="AU111" i="42"/>
  <c r="AV111" i="42"/>
  <c r="X111" i="42"/>
  <c r="AS111" i="42"/>
  <c r="W111" i="42"/>
  <c r="V111" i="42"/>
  <c r="BI111" i="42"/>
  <c r="AW111" i="42"/>
  <c r="AA111" i="42"/>
  <c r="BJ111" i="42"/>
  <c r="AJ111" i="42"/>
  <c r="AX111" i="42"/>
  <c r="AM111" i="42"/>
  <c r="AI111" i="42"/>
  <c r="N111" i="42"/>
  <c r="V17" i="42"/>
  <c r="U17" i="42"/>
  <c r="Q17" i="42"/>
  <c r="P17" i="42"/>
  <c r="R17" i="42"/>
  <c r="N17" i="42"/>
  <c r="O17" i="42"/>
  <c r="M17" i="42"/>
  <c r="S17" i="42"/>
  <c r="AA101" i="42"/>
  <c r="BB101" i="42"/>
  <c r="AL101" i="42"/>
  <c r="BO101" i="42"/>
  <c r="BK101" i="42"/>
  <c r="Z101" i="42"/>
  <c r="BA101" i="42"/>
  <c r="AK101" i="42"/>
  <c r="U101" i="42"/>
  <c r="BI101" i="42"/>
  <c r="BF101" i="42"/>
  <c r="V101" i="42"/>
  <c r="BJ101" i="42"/>
  <c r="AP101" i="42"/>
  <c r="AX101" i="42"/>
  <c r="BG101" i="42"/>
  <c r="AQ101" i="42"/>
  <c r="BC101" i="42"/>
  <c r="AM101" i="42"/>
  <c r="W101" i="42"/>
  <c r="BN101" i="42"/>
  <c r="AH101" i="42"/>
  <c r="R101" i="42"/>
  <c r="AD101" i="42"/>
  <c r="N101" i="42"/>
  <c r="AS101" i="42"/>
  <c r="BM101" i="42"/>
  <c r="AW101" i="42"/>
  <c r="AG101" i="42"/>
  <c r="Q101" i="42"/>
  <c r="AU101" i="42"/>
  <c r="AE101" i="42"/>
  <c r="O101" i="42"/>
  <c r="Y101" i="42"/>
  <c r="AC101" i="42"/>
  <c r="AO101" i="42"/>
  <c r="S101" i="42"/>
  <c r="AT101" i="42"/>
  <c r="BE101" i="42"/>
  <c r="AI101" i="42"/>
  <c r="AY101" i="42"/>
  <c r="M101" i="42"/>
  <c r="T101" i="42"/>
  <c r="AJ101" i="42"/>
  <c r="X101" i="42"/>
  <c r="BD101" i="42"/>
  <c r="L101" i="42"/>
  <c r="AB101" i="42"/>
  <c r="AR101" i="42"/>
  <c r="BH101" i="42"/>
  <c r="AZ101" i="42"/>
  <c r="AN101" i="42"/>
  <c r="P101" i="42"/>
  <c r="AF101" i="42"/>
  <c r="AV101" i="42"/>
  <c r="BL101" i="42"/>
  <c r="Q71" i="42" l="1"/>
  <c r="Q61" i="42" s="1"/>
  <c r="X17" i="42"/>
  <c r="Y33" i="42"/>
  <c r="Y24" i="42"/>
  <c r="Y43" i="42"/>
  <c r="Y37" i="42"/>
  <c r="Y25" i="42"/>
  <c r="Y56" i="42"/>
  <c r="Y54" i="42"/>
  <c r="W17" i="42"/>
  <c r="W83" i="42"/>
  <c r="BG83" i="42"/>
  <c r="W94" i="42"/>
  <c r="BB92" i="42"/>
  <c r="BB91" i="42"/>
  <c r="BB90" i="42"/>
  <c r="BB86" i="42"/>
  <c r="BK92" i="42"/>
  <c r="BK91" i="42"/>
  <c r="BK90" i="42"/>
  <c r="BK86" i="42"/>
  <c r="AD83" i="42"/>
  <c r="AU91" i="42"/>
  <c r="AU86" i="42"/>
  <c r="AU90" i="42"/>
  <c r="AU92" i="42"/>
  <c r="AW92" i="42"/>
  <c r="AW91" i="42"/>
  <c r="AW90" i="42"/>
  <c r="AW86" i="42"/>
  <c r="AQ92" i="42"/>
  <c r="AQ91" i="42"/>
  <c r="AQ90" i="42"/>
  <c r="AQ86" i="42"/>
  <c r="AQ88" i="42"/>
  <c r="AE92" i="42"/>
  <c r="AE91" i="42"/>
  <c r="AE90" i="42"/>
  <c r="AE86" i="42"/>
  <c r="AX92" i="42"/>
  <c r="AX91" i="42"/>
  <c r="AX90" i="42"/>
  <c r="AX86" i="42"/>
  <c r="AM92" i="42"/>
  <c r="AM91" i="42"/>
  <c r="AM90" i="42"/>
  <c r="AM86" i="42"/>
  <c r="BA92" i="42"/>
  <c r="BA91" i="42"/>
  <c r="BA90" i="42"/>
  <c r="BA86" i="42"/>
  <c r="L92" i="42"/>
  <c r="L91" i="42"/>
  <c r="L86" i="42"/>
  <c r="L90" i="42"/>
  <c r="T92" i="42"/>
  <c r="T91" i="42"/>
  <c r="T90" i="42"/>
  <c r="T86" i="42"/>
  <c r="W92" i="42"/>
  <c r="W91" i="42"/>
  <c r="W86" i="42"/>
  <c r="W90" i="42"/>
  <c r="W88" i="42"/>
  <c r="AK92" i="42"/>
  <c r="AK91" i="42"/>
  <c r="AK90" i="42"/>
  <c r="AK86" i="42"/>
  <c r="BO92" i="42"/>
  <c r="BO91" i="42"/>
  <c r="BO90" i="42"/>
  <c r="BO86" i="42"/>
  <c r="AP92" i="42"/>
  <c r="AP91" i="42"/>
  <c r="AP90" i="42"/>
  <c r="AP86" i="42"/>
  <c r="V92" i="42"/>
  <c r="V91" i="42"/>
  <c r="V86" i="42"/>
  <c r="V90" i="42"/>
  <c r="R92" i="42"/>
  <c r="R91" i="42"/>
  <c r="R90" i="42"/>
  <c r="R86" i="42"/>
  <c r="AJ83" i="42"/>
  <c r="BI92" i="42"/>
  <c r="BI91" i="42"/>
  <c r="BI90" i="42"/>
  <c r="BI86" i="42"/>
  <c r="AT91" i="42"/>
  <c r="AT86" i="42"/>
  <c r="AT90" i="42"/>
  <c r="AT92" i="42"/>
  <c r="BF90" i="42"/>
  <c r="BF92" i="42"/>
  <c r="BF91" i="42"/>
  <c r="BF86" i="42"/>
  <c r="BF89" i="42"/>
  <c r="AH83" i="42"/>
  <c r="O92" i="42"/>
  <c r="O91" i="42"/>
  <c r="O90" i="42"/>
  <c r="O86" i="42"/>
  <c r="N92" i="42"/>
  <c r="N91" i="42"/>
  <c r="N90" i="42"/>
  <c r="N86" i="42"/>
  <c r="AV90" i="42"/>
  <c r="AV92" i="42"/>
  <c r="AV91" i="42"/>
  <c r="AV86" i="42"/>
  <c r="M92" i="42"/>
  <c r="M91" i="42"/>
  <c r="M90" i="42"/>
  <c r="M86" i="42"/>
  <c r="AS92" i="42"/>
  <c r="AS91" i="42"/>
  <c r="AS90" i="42"/>
  <c r="AS86" i="42"/>
  <c r="AH92" i="42"/>
  <c r="AH91" i="42"/>
  <c r="AH86" i="42"/>
  <c r="AH90" i="42"/>
  <c r="AH87" i="42"/>
  <c r="AJ91" i="42"/>
  <c r="AJ86" i="42"/>
  <c r="AJ90" i="42"/>
  <c r="AJ92" i="42"/>
  <c r="Y92" i="42"/>
  <c r="Y91" i="42"/>
  <c r="Y90" i="42"/>
  <c r="Y86" i="42"/>
  <c r="S92" i="42"/>
  <c r="S91" i="42"/>
  <c r="S90" i="42"/>
  <c r="S86" i="42"/>
  <c r="AO92" i="42"/>
  <c r="AO91" i="42"/>
  <c r="AO90" i="42"/>
  <c r="AO86" i="42"/>
  <c r="AZ92" i="42"/>
  <c r="AZ91" i="42"/>
  <c r="AZ90" i="42"/>
  <c r="AZ86" i="42"/>
  <c r="BM92" i="42"/>
  <c r="BM91" i="42"/>
  <c r="BM90" i="42"/>
  <c r="BM86" i="42"/>
  <c r="U92" i="42"/>
  <c r="U91" i="42"/>
  <c r="U90" i="42"/>
  <c r="U86" i="42"/>
  <c r="BN92" i="42"/>
  <c r="BN91" i="42"/>
  <c r="BN90" i="42"/>
  <c r="BN86" i="42"/>
  <c r="X92" i="42"/>
  <c r="X91" i="42"/>
  <c r="X86" i="42"/>
  <c r="X90" i="42"/>
  <c r="AA92" i="42"/>
  <c r="AA91" i="42"/>
  <c r="AA90" i="42"/>
  <c r="AA86" i="42"/>
  <c r="AN92" i="42"/>
  <c r="AN91" i="42"/>
  <c r="AN90" i="42"/>
  <c r="AN86" i="42"/>
  <c r="Z92" i="42"/>
  <c r="Z91" i="42"/>
  <c r="Z90" i="42"/>
  <c r="Z86" i="42"/>
  <c r="BE92" i="42"/>
  <c r="BE91" i="42"/>
  <c r="BE90" i="42"/>
  <c r="BE86" i="42"/>
  <c r="AG83" i="42"/>
  <c r="BF88" i="42"/>
  <c r="BF87" i="42"/>
  <c r="BF83" i="42"/>
  <c r="AY94" i="42"/>
  <c r="AH89" i="42"/>
  <c r="AB92" i="42"/>
  <c r="AB91" i="42"/>
  <c r="AB90" i="42"/>
  <c r="AB86" i="42"/>
  <c r="AL92" i="42"/>
  <c r="AL91" i="42"/>
  <c r="AL90" i="42"/>
  <c r="AL86" i="42"/>
  <c r="AC92" i="42"/>
  <c r="AC91" i="42"/>
  <c r="AC90" i="42"/>
  <c r="AC86" i="42"/>
  <c r="AD92" i="42"/>
  <c r="AD91" i="42"/>
  <c r="AD90" i="42"/>
  <c r="AD86" i="42"/>
  <c r="AD88" i="42"/>
  <c r="AI92" i="42"/>
  <c r="AI91" i="42"/>
  <c r="AI86" i="42"/>
  <c r="AI90" i="42"/>
  <c r="P92" i="42"/>
  <c r="P91" i="42"/>
  <c r="P90" i="42"/>
  <c r="P86" i="42"/>
  <c r="AG92" i="42"/>
  <c r="AG91" i="42"/>
  <c r="AG90" i="42"/>
  <c r="AG86" i="42"/>
  <c r="AG85" i="42"/>
  <c r="BG90" i="42"/>
  <c r="BG92" i="42"/>
  <c r="BG91" i="42"/>
  <c r="BG86" i="42"/>
  <c r="BG87" i="42"/>
  <c r="AR92" i="42"/>
  <c r="AR91" i="42"/>
  <c r="AR90" i="42"/>
  <c r="AR86" i="42"/>
  <c r="BH92" i="42"/>
  <c r="BH91" i="42"/>
  <c r="BH86" i="42"/>
  <c r="BH90" i="42"/>
  <c r="BD92" i="42"/>
  <c r="BD91" i="42"/>
  <c r="BD90" i="42"/>
  <c r="BD86" i="42"/>
  <c r="M94" i="42"/>
  <c r="BF85" i="42"/>
  <c r="Q92" i="42"/>
  <c r="Q91" i="42"/>
  <c r="Q90" i="42"/>
  <c r="Q86" i="42"/>
  <c r="AF92" i="42"/>
  <c r="AF91" i="42"/>
  <c r="AF90" i="42"/>
  <c r="AF86" i="42"/>
  <c r="BJ92" i="42"/>
  <c r="BJ91" i="42"/>
  <c r="BJ90" i="42"/>
  <c r="BJ86" i="42"/>
  <c r="AY92" i="42"/>
  <c r="AY91" i="42"/>
  <c r="AY90" i="42"/>
  <c r="AY86" i="42"/>
  <c r="BL92" i="42"/>
  <c r="BL91" i="42"/>
  <c r="BL90" i="42"/>
  <c r="BL86" i="42"/>
  <c r="BC92" i="42"/>
  <c r="BC91" i="42"/>
  <c r="BC90" i="42"/>
  <c r="BC86" i="42"/>
  <c r="R71" i="42" l="1"/>
  <c r="R61" i="42" s="1"/>
  <c r="Z56" i="42"/>
  <c r="Z54" i="42"/>
  <c r="Z37" i="42"/>
  <c r="Z43" i="42"/>
  <c r="Z25" i="42"/>
  <c r="Y17" i="42"/>
  <c r="Z33" i="42"/>
  <c r="Z24" i="42"/>
  <c r="AJ88" i="42"/>
  <c r="AJ89" i="42"/>
  <c r="BG94" i="42"/>
  <c r="AJ85" i="42"/>
  <c r="AQ83" i="42"/>
  <c r="AD85" i="42"/>
  <c r="X87" i="42"/>
  <c r="X88" i="42"/>
  <c r="X83" i="42"/>
  <c r="X89" i="42"/>
  <c r="X85" i="42"/>
  <c r="BJ94" i="42"/>
  <c r="BB88" i="42"/>
  <c r="BB87" i="42"/>
  <c r="BB83" i="42"/>
  <c r="BB85" i="42"/>
  <c r="BB89" i="42"/>
  <c r="AS94" i="42"/>
  <c r="AK94" i="42"/>
  <c r="BC94" i="42"/>
  <c r="AA94" i="42"/>
  <c r="AN94" i="42"/>
  <c r="AD89" i="42"/>
  <c r="O94" i="42"/>
  <c r="BD94" i="42"/>
  <c r="Z94" i="42"/>
  <c r="BO94" i="42"/>
  <c r="AG94" i="42"/>
  <c r="BG88" i="42"/>
  <c r="AV94" i="42"/>
  <c r="V94" i="42"/>
  <c r="AL94" i="42"/>
  <c r="AF94" i="42"/>
  <c r="AV88" i="42"/>
  <c r="AV87" i="42"/>
  <c r="AV83" i="42"/>
  <c r="AV89" i="42"/>
  <c r="AV85" i="42"/>
  <c r="AS88" i="42"/>
  <c r="AS87" i="42"/>
  <c r="AS83" i="42"/>
  <c r="AS85" i="42"/>
  <c r="AS89" i="42"/>
  <c r="AG87" i="42"/>
  <c r="L94" i="42"/>
  <c r="BI94" i="42"/>
  <c r="R94" i="42"/>
  <c r="AP88" i="42"/>
  <c r="AP87" i="42"/>
  <c r="AP83" i="42"/>
  <c r="AP85" i="42"/>
  <c r="AP89" i="42"/>
  <c r="AZ88" i="42"/>
  <c r="AZ87" i="42"/>
  <c r="AZ83" i="42"/>
  <c r="AZ85" i="42"/>
  <c r="AZ89" i="42"/>
  <c r="N94" i="42"/>
  <c r="AN88" i="42"/>
  <c r="AN87" i="42"/>
  <c r="AN83" i="42"/>
  <c r="AN89" i="42"/>
  <c r="AN85" i="42"/>
  <c r="BE94" i="42"/>
  <c r="AG89" i="42"/>
  <c r="AG88" i="42"/>
  <c r="BH94" i="42"/>
  <c r="AH85" i="42"/>
  <c r="AW88" i="42"/>
  <c r="AW87" i="42"/>
  <c r="AW83" i="42"/>
  <c r="AW85" i="42"/>
  <c r="AW89" i="42"/>
  <c r="AE94" i="42"/>
  <c r="AD94" i="42"/>
  <c r="AQ87" i="42"/>
  <c r="AL88" i="42"/>
  <c r="AL87" i="42"/>
  <c r="AL83" i="42"/>
  <c r="AL89" i="42"/>
  <c r="AL85" i="42"/>
  <c r="AR88" i="42"/>
  <c r="AR87" i="42"/>
  <c r="AR83" i="42"/>
  <c r="AR89" i="42"/>
  <c r="AR85" i="42"/>
  <c r="BH88" i="42"/>
  <c r="BH87" i="42"/>
  <c r="BH83" i="42"/>
  <c r="BH85" i="42"/>
  <c r="BH89" i="42"/>
  <c r="AX88" i="42"/>
  <c r="AX87" i="42"/>
  <c r="AX83" i="42"/>
  <c r="AX85" i="42"/>
  <c r="AX89" i="42"/>
  <c r="U88" i="42"/>
  <c r="U87" i="42"/>
  <c r="U83" i="42"/>
  <c r="U89" i="42"/>
  <c r="U85" i="42"/>
  <c r="AP94" i="42"/>
  <c r="BM88" i="42"/>
  <c r="BM87" i="42"/>
  <c r="BM83" i="42"/>
  <c r="BM89" i="42"/>
  <c r="BM85" i="42"/>
  <c r="U94" i="42"/>
  <c r="BF94" i="42"/>
  <c r="BF81" i="42" s="1"/>
  <c r="AB94" i="42"/>
  <c r="BE88" i="42"/>
  <c r="BE87" i="42"/>
  <c r="BE83" i="42"/>
  <c r="BE89" i="42"/>
  <c r="BE85" i="42"/>
  <c r="V88" i="42"/>
  <c r="V87" i="42"/>
  <c r="V83" i="42"/>
  <c r="V89" i="42"/>
  <c r="V85" i="42"/>
  <c r="T94" i="42"/>
  <c r="AT94" i="42"/>
  <c r="AE88" i="42"/>
  <c r="AE87" i="42"/>
  <c r="AE83" i="42"/>
  <c r="AE89" i="42"/>
  <c r="AE85" i="42"/>
  <c r="Z88" i="42"/>
  <c r="Z87" i="42"/>
  <c r="Z83" i="42"/>
  <c r="Z89" i="42"/>
  <c r="Z85" i="42"/>
  <c r="P88" i="42"/>
  <c r="P87" i="42"/>
  <c r="P83" i="42"/>
  <c r="P85" i="42"/>
  <c r="P89" i="42"/>
  <c r="P94" i="42"/>
  <c r="BM94" i="42"/>
  <c r="S88" i="42"/>
  <c r="S87" i="42"/>
  <c r="S83" i="42"/>
  <c r="S89" i="42"/>
  <c r="S85" i="42"/>
  <c r="BK88" i="42"/>
  <c r="BK87" i="42"/>
  <c r="BK83" i="42"/>
  <c r="BK89" i="42"/>
  <c r="BK85" i="42"/>
  <c r="AO88" i="42"/>
  <c r="AO87" i="42"/>
  <c r="AO83" i="42"/>
  <c r="AO89" i="42"/>
  <c r="AO85" i="42"/>
  <c r="AH88" i="42"/>
  <c r="BD88" i="42"/>
  <c r="BD87" i="42"/>
  <c r="BD83" i="42"/>
  <c r="BD89" i="42"/>
  <c r="BD85" i="42"/>
  <c r="AW94" i="42"/>
  <c r="Y94" i="42"/>
  <c r="AD87" i="42"/>
  <c r="N88" i="42"/>
  <c r="N87" i="42"/>
  <c r="N83" i="42"/>
  <c r="N89" i="42"/>
  <c r="N85" i="42"/>
  <c r="W89" i="42"/>
  <c r="AU88" i="42"/>
  <c r="AU87" i="42"/>
  <c r="AU83" i="42"/>
  <c r="AU89" i="42"/>
  <c r="AU85" i="42"/>
  <c r="S94" i="42"/>
  <c r="R88" i="42"/>
  <c r="R87" i="42"/>
  <c r="R83" i="42"/>
  <c r="R89" i="42"/>
  <c r="R85" i="42"/>
  <c r="AJ87" i="42"/>
  <c r="Q94" i="42"/>
  <c r="AI87" i="42"/>
  <c r="AI88" i="42"/>
  <c r="AI83" i="42"/>
  <c r="AI89" i="42"/>
  <c r="AI85" i="42"/>
  <c r="AZ94" i="42"/>
  <c r="BG85" i="42"/>
  <c r="W85" i="42"/>
  <c r="L88" i="42"/>
  <c r="L87" i="42"/>
  <c r="L83" i="42"/>
  <c r="L89" i="42"/>
  <c r="L85" i="42"/>
  <c r="O88" i="42"/>
  <c r="O87" i="42"/>
  <c r="O83" i="42"/>
  <c r="O89" i="42"/>
  <c r="O85" i="42"/>
  <c r="BA94" i="42"/>
  <c r="AY88" i="42"/>
  <c r="AY87" i="42"/>
  <c r="AY83" i="42"/>
  <c r="AY89" i="42"/>
  <c r="AY85" i="42"/>
  <c r="AQ89" i="42"/>
  <c r="AQ85" i="42"/>
  <c r="AB88" i="42"/>
  <c r="AB87" i="42"/>
  <c r="AB83" i="42"/>
  <c r="AB89" i="42"/>
  <c r="AB85" i="42"/>
  <c r="BL94" i="42"/>
  <c r="AA88" i="42"/>
  <c r="AA87" i="42"/>
  <c r="AA83" i="42"/>
  <c r="AA89" i="42"/>
  <c r="AA85" i="42"/>
  <c r="AQ94" i="42"/>
  <c r="X94" i="42"/>
  <c r="BA88" i="42"/>
  <c r="BA87" i="42"/>
  <c r="BA83" i="42"/>
  <c r="BA89" i="42"/>
  <c r="BA85" i="42"/>
  <c r="BI88" i="42"/>
  <c r="BI87" i="42"/>
  <c r="BI83" i="42"/>
  <c r="BI85" i="42"/>
  <c r="BI89" i="42"/>
  <c r="BK94" i="42"/>
  <c r="AO94" i="42"/>
  <c r="Y88" i="42"/>
  <c r="Y87" i="42"/>
  <c r="Y83" i="42"/>
  <c r="Y89" i="42"/>
  <c r="Y85" i="42"/>
  <c r="BL88" i="42"/>
  <c r="BL87" i="42"/>
  <c r="BL83" i="42"/>
  <c r="BL89" i="42"/>
  <c r="BL85" i="42"/>
  <c r="BB94" i="42"/>
  <c r="BC88" i="42"/>
  <c r="BC87" i="42"/>
  <c r="BC83" i="42"/>
  <c r="BC85" i="42"/>
  <c r="BC89" i="42"/>
  <c r="BG89" i="42"/>
  <c r="W87" i="42"/>
  <c r="BN94" i="42"/>
  <c r="AM88" i="42"/>
  <c r="AM87" i="42"/>
  <c r="AM83" i="42"/>
  <c r="AM89" i="42"/>
  <c r="AM85" i="42"/>
  <c r="AH94" i="42"/>
  <c r="AF88" i="42"/>
  <c r="AF87" i="42"/>
  <c r="AF83" i="42"/>
  <c r="AF89" i="42"/>
  <c r="AF85" i="42"/>
  <c r="AI94" i="42"/>
  <c r="BJ88" i="42"/>
  <c r="BJ87" i="42"/>
  <c r="BJ83" i="42"/>
  <c r="BJ89" i="42"/>
  <c r="BJ85" i="42"/>
  <c r="Q88" i="42"/>
  <c r="Q87" i="42"/>
  <c r="Q83" i="42"/>
  <c r="Q89" i="42"/>
  <c r="Q85" i="42"/>
  <c r="AU94" i="42"/>
  <c r="BN88" i="42"/>
  <c r="BN87" i="42"/>
  <c r="BN83" i="42"/>
  <c r="BN85" i="42"/>
  <c r="BN89" i="42"/>
  <c r="AR94" i="42"/>
  <c r="AX94" i="42"/>
  <c r="T88" i="42"/>
  <c r="T87" i="42"/>
  <c r="T83" i="42"/>
  <c r="T89" i="42"/>
  <c r="T85" i="42"/>
  <c r="AC88" i="42"/>
  <c r="AC87" i="42"/>
  <c r="AC83" i="42"/>
  <c r="AC89" i="42"/>
  <c r="AC85" i="42"/>
  <c r="AK88" i="42"/>
  <c r="AK87" i="42"/>
  <c r="AK83" i="42"/>
  <c r="AK89" i="42"/>
  <c r="AK85" i="42"/>
  <c r="AC94" i="42"/>
  <c r="AT88" i="42"/>
  <c r="AT87" i="42"/>
  <c r="AT83" i="42"/>
  <c r="AT89" i="42"/>
  <c r="AT85" i="42"/>
  <c r="BO88" i="42"/>
  <c r="BO87" i="42"/>
  <c r="BO83" i="42"/>
  <c r="BO85" i="42"/>
  <c r="BO89" i="42"/>
  <c r="M88" i="42"/>
  <c r="M87" i="42"/>
  <c r="M83" i="42"/>
  <c r="M85" i="42"/>
  <c r="M89" i="42"/>
  <c r="AM94" i="42"/>
  <c r="AJ94" i="42"/>
  <c r="L81" i="42" l="1"/>
  <c r="L109" i="42" s="1"/>
  <c r="L107" i="42" s="1"/>
  <c r="L12" i="42" s="1"/>
  <c r="W81" i="42"/>
  <c r="BG81" i="42"/>
  <c r="AH81" i="42"/>
  <c r="AG81" i="42"/>
  <c r="BC81" i="42"/>
  <c r="AB81" i="42"/>
  <c r="AL81" i="42"/>
  <c r="AK81" i="42"/>
  <c r="AD81" i="42"/>
  <c r="AJ81" i="42"/>
  <c r="Q81" i="42"/>
  <c r="Q109" i="42" s="1"/>
  <c r="Q107" i="42" s="1"/>
  <c r="Q12" i="42" s="1"/>
  <c r="Y81" i="42"/>
  <c r="BA81" i="42"/>
  <c r="AO81" i="42"/>
  <c r="AZ81" i="42"/>
  <c r="O81" i="42"/>
  <c r="O109" i="42" s="1"/>
  <c r="O107" i="42" s="1"/>
  <c r="O12" i="42" s="1"/>
  <c r="AI81" i="42"/>
  <c r="AE81" i="42"/>
  <c r="BE81" i="42"/>
  <c r="BH81" i="42"/>
  <c r="AS81" i="42"/>
  <c r="AQ81" i="42"/>
  <c r="AU81" i="42"/>
  <c r="BJ81" i="42"/>
  <c r="AM81" i="42"/>
  <c r="BK81" i="42"/>
  <c r="P81" i="42"/>
  <c r="P109" i="42" s="1"/>
  <c r="P107" i="42" s="1"/>
  <c r="P12" i="42" s="1"/>
  <c r="U81" i="42"/>
  <c r="BB81" i="42"/>
  <c r="AC81" i="42"/>
  <c r="BD81" i="42"/>
  <c r="AP81" i="42"/>
  <c r="BO81" i="42"/>
  <c r="BL81" i="42"/>
  <c r="BI81" i="42"/>
  <c r="AA81" i="42"/>
  <c r="AN81" i="42"/>
  <c r="AT81" i="42"/>
  <c r="AY81" i="42"/>
  <c r="AR81" i="42"/>
  <c r="AV81" i="42"/>
  <c r="M81" i="42"/>
  <c r="M109" i="42" s="1"/>
  <c r="M107" i="42" s="1"/>
  <c r="M12" i="42" s="1"/>
  <c r="AW81" i="42"/>
  <c r="BN81" i="42"/>
  <c r="R81" i="42"/>
  <c r="R109" i="42" s="1"/>
  <c r="R107" i="42" s="1"/>
  <c r="R12" i="42" s="1"/>
  <c r="N81" i="42"/>
  <c r="N109" i="42" s="1"/>
  <c r="N107" i="42" s="1"/>
  <c r="N12" i="42" s="1"/>
  <c r="S81" i="42"/>
  <c r="Z81" i="42"/>
  <c r="V81" i="42"/>
  <c r="AX81" i="42"/>
  <c r="T81" i="42"/>
  <c r="AF81" i="42"/>
  <c r="BM81" i="42"/>
  <c r="X81" i="42"/>
  <c r="S71" i="42"/>
  <c r="S61" i="42" s="1"/>
  <c r="AA33" i="42"/>
  <c r="AA24" i="42"/>
  <c r="AA37" i="42"/>
  <c r="AA43" i="42"/>
  <c r="AA25" i="42"/>
  <c r="AA56" i="42"/>
  <c r="AA54" i="42"/>
  <c r="S109" i="42" l="1"/>
  <c r="S107" i="42" s="1"/>
  <c r="S12" i="42" s="1"/>
  <c r="T71" i="42"/>
  <c r="T61" i="42" s="1"/>
  <c r="T109" i="42" s="1"/>
  <c r="T107" i="42" s="1"/>
  <c r="T12" i="42" s="1"/>
  <c r="Z17" i="42"/>
  <c r="AB56" i="42"/>
  <c r="AB54" i="42"/>
  <c r="AB37" i="42"/>
  <c r="AB43" i="42"/>
  <c r="AB25" i="42"/>
  <c r="AB33" i="42"/>
  <c r="AB24" i="42"/>
  <c r="U71" i="42" l="1"/>
  <c r="U61" i="42" s="1"/>
  <c r="U109" i="42" s="1"/>
  <c r="U107" i="42" s="1"/>
  <c r="U12" i="42" s="1"/>
  <c r="AA17" i="42"/>
  <c r="AC43" i="42"/>
  <c r="AC37" i="42"/>
  <c r="AC25" i="42"/>
  <c r="AB17" i="42"/>
  <c r="AC33" i="42"/>
  <c r="AC24" i="42"/>
  <c r="AC56" i="42"/>
  <c r="AC54" i="42"/>
  <c r="V71" i="42" l="1"/>
  <c r="V61" i="42" s="1"/>
  <c r="V109" i="42" s="1"/>
  <c r="V107" i="42" s="1"/>
  <c r="V12" i="42" s="1"/>
  <c r="AD56" i="42"/>
  <c r="AD54" i="42"/>
  <c r="AD33" i="42"/>
  <c r="AD24" i="42"/>
  <c r="AD43" i="42"/>
  <c r="AD37" i="42"/>
  <c r="AD25" i="42"/>
  <c r="W71" i="42" l="1"/>
  <c r="W61" i="42" s="1"/>
  <c r="W109" i="42" s="1"/>
  <c r="W107" i="42" s="1"/>
  <c r="W12" i="42" s="1"/>
  <c r="AC17" i="42"/>
  <c r="AE43" i="42"/>
  <c r="AE37" i="42"/>
  <c r="AE25" i="42"/>
  <c r="AE33" i="42"/>
  <c r="AE24" i="42"/>
  <c r="AE56" i="42"/>
  <c r="AE54" i="42"/>
  <c r="X71" i="42" l="1"/>
  <c r="X61" i="42" s="1"/>
  <c r="X109" i="42" s="1"/>
  <c r="X107" i="42" s="1"/>
  <c r="X12" i="42" s="1"/>
  <c r="AD17" i="42"/>
  <c r="AF56" i="42"/>
  <c r="AF54" i="42"/>
  <c r="AF33" i="42"/>
  <c r="AF24" i="42"/>
  <c r="AF43" i="42"/>
  <c r="AF37" i="42"/>
  <c r="AF25" i="42"/>
  <c r="Y71" i="42" l="1"/>
  <c r="Y61" i="42" s="1"/>
  <c r="Y109" i="42" s="1"/>
  <c r="Y107" i="42" s="1"/>
  <c r="Y12" i="42" s="1"/>
  <c r="AE17" i="42"/>
  <c r="AG43" i="42"/>
  <c r="AG37" i="42"/>
  <c r="AG25" i="42"/>
  <c r="AG33" i="42"/>
  <c r="AG24" i="42"/>
  <c r="AG56" i="42"/>
  <c r="AG54" i="42"/>
  <c r="L11" i="42" l="1"/>
  <c r="L10" i="42"/>
  <c r="Z71" i="42"/>
  <c r="Z61" i="42" s="1"/>
  <c r="Z109" i="42" s="1"/>
  <c r="Z107" i="42" s="1"/>
  <c r="Z12" i="42" s="1"/>
  <c r="AF17" i="42"/>
  <c r="AH56" i="42"/>
  <c r="AH54" i="42"/>
  <c r="AH33" i="42"/>
  <c r="AH24" i="42"/>
  <c r="AG17" i="42"/>
  <c r="AH43" i="42"/>
  <c r="AH37" i="42"/>
  <c r="AH25" i="42"/>
  <c r="M11" i="42" l="1"/>
  <c r="M10" i="42"/>
  <c r="AA71" i="42"/>
  <c r="AA61" i="42" s="1"/>
  <c r="AA109" i="42" s="1"/>
  <c r="AA107" i="42" s="1"/>
  <c r="AA12" i="42" s="1"/>
  <c r="AI33" i="42"/>
  <c r="AI24" i="42"/>
  <c r="AI43" i="42"/>
  <c r="AI37" i="42"/>
  <c r="AI25" i="42"/>
  <c r="AI56" i="42"/>
  <c r="AI54" i="42"/>
  <c r="N11" i="42" l="1"/>
  <c r="N10" i="42"/>
  <c r="AB71" i="42"/>
  <c r="AB61" i="42" s="1"/>
  <c r="AB109" i="42" s="1"/>
  <c r="AB107" i="42" s="1"/>
  <c r="AB12" i="42" s="1"/>
  <c r="AH17" i="42"/>
  <c r="AJ56" i="42"/>
  <c r="AJ54" i="42"/>
  <c r="AJ43" i="42"/>
  <c r="AJ37" i="42"/>
  <c r="AJ25" i="42"/>
  <c r="AI17" i="42"/>
  <c r="AJ33" i="42"/>
  <c r="AJ24" i="42"/>
  <c r="O11" i="42" l="1"/>
  <c r="O10" i="42"/>
  <c r="AC71" i="42"/>
  <c r="AC61" i="42" s="1"/>
  <c r="AC109" i="42" s="1"/>
  <c r="AC107" i="42" s="1"/>
  <c r="AC12" i="42" s="1"/>
  <c r="AK43" i="42"/>
  <c r="AK37" i="42"/>
  <c r="AK25" i="42"/>
  <c r="AJ17" i="42"/>
  <c r="AK33" i="42"/>
  <c r="AK24" i="42"/>
  <c r="AK56" i="42"/>
  <c r="AK54" i="42"/>
  <c r="P11" i="42" l="1"/>
  <c r="P10" i="42"/>
  <c r="AD71" i="42"/>
  <c r="AD61" i="42" s="1"/>
  <c r="AD109" i="42" s="1"/>
  <c r="AD107" i="42" s="1"/>
  <c r="AD12" i="42" s="1"/>
  <c r="AL33" i="42"/>
  <c r="AL24" i="42"/>
  <c r="AL56" i="42"/>
  <c r="AL54" i="42"/>
  <c r="AK17" i="42"/>
  <c r="AL37" i="42"/>
  <c r="AL43" i="42"/>
  <c r="AL25" i="42"/>
  <c r="Q11" i="42" l="1"/>
  <c r="Q10" i="42"/>
  <c r="AE71" i="42"/>
  <c r="AE61" i="42" s="1"/>
  <c r="AE109" i="42" s="1"/>
  <c r="AE107" i="42" s="1"/>
  <c r="AE12" i="42" s="1"/>
  <c r="AM37" i="42"/>
  <c r="AM43" i="42"/>
  <c r="AM25" i="42"/>
  <c r="AM56" i="42"/>
  <c r="AM54" i="42"/>
  <c r="AL17" i="42"/>
  <c r="AM33" i="42"/>
  <c r="AM24" i="42"/>
  <c r="R11" i="42" l="1"/>
  <c r="R10" i="42"/>
  <c r="AF71" i="42"/>
  <c r="AF61" i="42" s="1"/>
  <c r="AF109" i="42" s="1"/>
  <c r="AF107" i="42" s="1"/>
  <c r="AF12" i="42" s="1"/>
  <c r="AM17" i="42"/>
  <c r="AN56" i="42"/>
  <c r="AN54" i="42"/>
  <c r="AN33" i="42"/>
  <c r="AN24" i="42"/>
  <c r="AN37" i="42"/>
  <c r="AN43" i="42"/>
  <c r="AN25" i="42"/>
  <c r="S11" i="42" l="1"/>
  <c r="S10" i="42"/>
  <c r="AG71" i="42"/>
  <c r="AG61" i="42" s="1"/>
  <c r="AG109" i="42" s="1"/>
  <c r="AG107" i="42" s="1"/>
  <c r="AG12" i="42" s="1"/>
  <c r="AO43" i="42"/>
  <c r="AO37" i="42"/>
  <c r="AO25" i="42"/>
  <c r="AO33" i="42"/>
  <c r="AO24" i="42"/>
  <c r="AN17" i="42"/>
  <c r="AO56" i="42"/>
  <c r="AO54" i="42"/>
  <c r="T11" i="42" l="1"/>
  <c r="T10" i="42"/>
  <c r="AH71" i="42"/>
  <c r="AH61" i="42" s="1"/>
  <c r="AH109" i="42" s="1"/>
  <c r="AH107" i="42" s="1"/>
  <c r="AH12" i="42" s="1"/>
  <c r="AP56" i="42"/>
  <c r="AP54" i="42"/>
  <c r="AP33" i="42"/>
  <c r="AP24" i="42"/>
  <c r="AO17" i="42"/>
  <c r="AP43" i="42"/>
  <c r="AP37" i="42"/>
  <c r="AP25" i="42"/>
  <c r="U11" i="42" l="1"/>
  <c r="U10" i="42"/>
  <c r="AI71" i="42"/>
  <c r="AI61" i="42" s="1"/>
  <c r="AI109" i="42" s="1"/>
  <c r="AI107" i="42" s="1"/>
  <c r="AI12" i="42" s="1"/>
  <c r="AQ33" i="42"/>
  <c r="AQ24" i="42"/>
  <c r="AQ43" i="42"/>
  <c r="AQ37" i="42"/>
  <c r="AQ25" i="42"/>
  <c r="AQ56" i="42"/>
  <c r="AQ54" i="42"/>
  <c r="V11" i="42" l="1"/>
  <c r="V10" i="42"/>
  <c r="AJ71" i="42"/>
  <c r="AJ61" i="42" s="1"/>
  <c r="AJ109" i="42" s="1"/>
  <c r="AJ107" i="42" s="1"/>
  <c r="AJ12" i="42" s="1"/>
  <c r="AP17" i="42"/>
  <c r="AR56" i="42"/>
  <c r="AR54" i="42"/>
  <c r="AR43" i="42"/>
  <c r="AR37" i="42"/>
  <c r="AR25" i="42"/>
  <c r="AR33" i="42"/>
  <c r="AR24" i="42"/>
  <c r="W11" i="42" l="1"/>
  <c r="W10" i="42"/>
  <c r="AK71" i="42"/>
  <c r="AK61" i="42" s="1"/>
  <c r="AK109" i="42" s="1"/>
  <c r="AK107" i="42" s="1"/>
  <c r="AK12" i="42" s="1"/>
  <c r="AQ17" i="42"/>
  <c r="AS33" i="42"/>
  <c r="AS24" i="42"/>
  <c r="AS43" i="42"/>
  <c r="AS37" i="42"/>
  <c r="AS25" i="42"/>
  <c r="AR17" i="42"/>
  <c r="AS56" i="42"/>
  <c r="AS54" i="42"/>
  <c r="X11" i="42" l="1"/>
  <c r="X10" i="42"/>
  <c r="AL71" i="42"/>
  <c r="AL61" i="42" s="1"/>
  <c r="AL109" i="42" s="1"/>
  <c r="AL107" i="42" s="1"/>
  <c r="AL12" i="42" s="1"/>
  <c r="AT43" i="42"/>
  <c r="AT37" i="42"/>
  <c r="AT25" i="42"/>
  <c r="AT56" i="42"/>
  <c r="AT54" i="42"/>
  <c r="AT33" i="42"/>
  <c r="AT24" i="42"/>
  <c r="Y11" i="42" l="1"/>
  <c r="Y10" i="42"/>
  <c r="AM71" i="42"/>
  <c r="AM61" i="42" s="1"/>
  <c r="AM109" i="42" s="1"/>
  <c r="AM107" i="42" s="1"/>
  <c r="AM12" i="42" s="1"/>
  <c r="AS17" i="42"/>
  <c r="AU56" i="42"/>
  <c r="AU54" i="42"/>
  <c r="AT17" i="42"/>
  <c r="AU33" i="42"/>
  <c r="AU24" i="42"/>
  <c r="AU43" i="42"/>
  <c r="AU37" i="42"/>
  <c r="AU25" i="42"/>
  <c r="Z11" i="42" l="1"/>
  <c r="Z10" i="42"/>
  <c r="AN71" i="42"/>
  <c r="AN61" i="42" s="1"/>
  <c r="AN109" i="42" s="1"/>
  <c r="AN107" i="42" s="1"/>
  <c r="AN12" i="42" s="1"/>
  <c r="AV33" i="42"/>
  <c r="AV24" i="42"/>
  <c r="AU17" i="42"/>
  <c r="AV43" i="42"/>
  <c r="AV37" i="42"/>
  <c r="AV25" i="42"/>
  <c r="AV56" i="42"/>
  <c r="AV54" i="42"/>
  <c r="AA11" i="42" l="1"/>
  <c r="AA10" i="42"/>
  <c r="AO71" i="42"/>
  <c r="AO61" i="42" s="1"/>
  <c r="AO109" i="42" s="1"/>
  <c r="AO107" i="42" s="1"/>
  <c r="AO12" i="42" s="1"/>
  <c r="AW37" i="42"/>
  <c r="AW43" i="42"/>
  <c r="AW25" i="42"/>
  <c r="AW56" i="42"/>
  <c r="AW54" i="42"/>
  <c r="AW33" i="42"/>
  <c r="AW24" i="42"/>
  <c r="AB11" i="42" l="1"/>
  <c r="AB10" i="42"/>
  <c r="AP71" i="42"/>
  <c r="AP61" i="42" s="1"/>
  <c r="AP109" i="42" s="1"/>
  <c r="AP107" i="42" s="1"/>
  <c r="AP12" i="42" s="1"/>
  <c r="AX33" i="42"/>
  <c r="AX24" i="42"/>
  <c r="AX56" i="42"/>
  <c r="AX54" i="42"/>
  <c r="AW17" i="42"/>
  <c r="AV17" i="42"/>
  <c r="AX37" i="42"/>
  <c r="AX43" i="42"/>
  <c r="AX25" i="42"/>
  <c r="AC11" i="42" l="1"/>
  <c r="AC10" i="42"/>
  <c r="AQ71" i="42"/>
  <c r="AQ61" i="42" s="1"/>
  <c r="AQ109" i="42" s="1"/>
  <c r="AQ107" i="42" s="1"/>
  <c r="AQ12" i="42" s="1"/>
  <c r="AY37" i="42"/>
  <c r="AY43" i="42"/>
  <c r="AY25" i="42"/>
  <c r="AY56" i="42"/>
  <c r="AY54" i="42"/>
  <c r="AX17" i="42"/>
  <c r="AY33" i="42"/>
  <c r="AY24" i="42"/>
  <c r="AD11" i="42" l="1"/>
  <c r="AD10" i="42"/>
  <c r="AR71" i="42"/>
  <c r="AR61" i="42" s="1"/>
  <c r="AR109" i="42" s="1"/>
  <c r="AR107" i="42" s="1"/>
  <c r="AR12" i="42" s="1"/>
  <c r="AZ33" i="42"/>
  <c r="AZ24" i="42"/>
  <c r="AZ56" i="42"/>
  <c r="AZ54" i="42"/>
  <c r="AY17" i="42"/>
  <c r="AZ37" i="42"/>
  <c r="AZ43" i="42"/>
  <c r="AZ25" i="42"/>
  <c r="AE11" i="42" l="1"/>
  <c r="AE10" i="42"/>
  <c r="AS71" i="42"/>
  <c r="AS61" i="42" s="1"/>
  <c r="AS109" i="42" s="1"/>
  <c r="AS107" i="42" s="1"/>
  <c r="AS12" i="42" s="1"/>
  <c r="BA56" i="42"/>
  <c r="BA54" i="42"/>
  <c r="AZ17" i="42"/>
  <c r="BA33" i="42"/>
  <c r="BA24" i="42"/>
  <c r="BA43" i="42"/>
  <c r="BA37" i="42"/>
  <c r="BA25" i="42"/>
  <c r="AF11" i="42" l="1"/>
  <c r="AF10" i="42"/>
  <c r="AT71" i="42"/>
  <c r="AT61" i="42" s="1"/>
  <c r="AT109" i="42" s="1"/>
  <c r="AT107" i="42" s="1"/>
  <c r="AT12" i="42" s="1"/>
  <c r="BB33" i="42"/>
  <c r="BB24" i="42"/>
  <c r="BB43" i="42"/>
  <c r="BB37" i="42"/>
  <c r="BB25" i="42"/>
  <c r="BA17" i="42"/>
  <c r="BB56" i="42"/>
  <c r="BB54" i="42"/>
  <c r="AG11" i="42" l="1"/>
  <c r="AG10" i="42"/>
  <c r="AU71" i="42"/>
  <c r="AU61" i="42" s="1"/>
  <c r="AU109" i="42" s="1"/>
  <c r="AU107" i="42" s="1"/>
  <c r="AU12" i="42" s="1"/>
  <c r="BC56" i="42"/>
  <c r="BC54" i="42"/>
  <c r="BC43" i="42"/>
  <c r="BC37" i="42"/>
  <c r="BC25" i="42"/>
  <c r="BC33" i="42"/>
  <c r="BC24" i="42"/>
  <c r="AH11" i="42" l="1"/>
  <c r="AH10" i="42"/>
  <c r="AV71" i="42"/>
  <c r="AV61" i="42" s="1"/>
  <c r="AV109" i="42" s="1"/>
  <c r="AV107" i="42" s="1"/>
  <c r="AV12" i="42" s="1"/>
  <c r="BB17" i="42"/>
  <c r="BD43" i="42"/>
  <c r="BD37" i="42"/>
  <c r="BD25" i="42"/>
  <c r="BC17" i="42"/>
  <c r="BD33" i="42"/>
  <c r="BD24" i="42"/>
  <c r="BD56" i="42"/>
  <c r="BD54" i="42"/>
  <c r="AI11" i="42" l="1"/>
  <c r="AI10" i="42"/>
  <c r="AW71" i="42"/>
  <c r="AW61" i="42" s="1"/>
  <c r="AW109" i="42" s="1"/>
  <c r="AW107" i="42" s="1"/>
  <c r="AW12" i="42" s="1"/>
  <c r="BE56" i="42"/>
  <c r="BE54" i="42"/>
  <c r="BE33" i="42"/>
  <c r="BE24" i="42"/>
  <c r="BD17" i="42"/>
  <c r="BE43" i="42"/>
  <c r="BE37" i="42"/>
  <c r="BE25" i="42"/>
  <c r="AJ11" i="42" l="1"/>
  <c r="AJ10" i="42"/>
  <c r="AX71" i="42"/>
  <c r="AX61" i="42" s="1"/>
  <c r="AX109" i="42" s="1"/>
  <c r="AX107" i="42" s="1"/>
  <c r="AX12" i="42" s="1"/>
  <c r="BF33" i="42"/>
  <c r="BF24" i="42"/>
  <c r="BF43" i="42"/>
  <c r="BF37" i="42"/>
  <c r="BF25" i="42"/>
  <c r="BF56" i="42"/>
  <c r="BF54" i="42"/>
  <c r="AK11" i="42" l="1"/>
  <c r="AK10" i="42"/>
  <c r="AY71" i="42"/>
  <c r="AY61" i="42" s="1"/>
  <c r="AY109" i="42" s="1"/>
  <c r="AY107" i="42" s="1"/>
  <c r="AY12" i="42" s="1"/>
  <c r="BE17" i="42"/>
  <c r="BG43" i="42"/>
  <c r="BG37" i="42"/>
  <c r="BG25" i="42"/>
  <c r="BG56" i="42"/>
  <c r="BG54" i="42"/>
  <c r="BF17" i="42"/>
  <c r="BG33" i="42"/>
  <c r="BG24" i="42"/>
  <c r="AL11" i="42" l="1"/>
  <c r="AL10" i="42"/>
  <c r="AZ71" i="42"/>
  <c r="AZ61" i="42" s="1"/>
  <c r="AZ109" i="42" s="1"/>
  <c r="AZ107" i="42" s="1"/>
  <c r="AZ12" i="42" s="1"/>
  <c r="BH56" i="42"/>
  <c r="BH54" i="42"/>
  <c r="BG17" i="42"/>
  <c r="BH33" i="42"/>
  <c r="BH24" i="42"/>
  <c r="BH43" i="42"/>
  <c r="BH37" i="42"/>
  <c r="BH25" i="42"/>
  <c r="AM11" i="42" l="1"/>
  <c r="AM10" i="42"/>
  <c r="BA71" i="42"/>
  <c r="BA61" i="42" s="1"/>
  <c r="BA109" i="42" s="1"/>
  <c r="BA107" i="42" s="1"/>
  <c r="BA12" i="42" s="1"/>
  <c r="BI33" i="42"/>
  <c r="BI24" i="42"/>
  <c r="BI37" i="42"/>
  <c r="BI43" i="42"/>
  <c r="BI25" i="42"/>
  <c r="BH17" i="42"/>
  <c r="BI56" i="42"/>
  <c r="BI54" i="42"/>
  <c r="AN11" i="42" l="1"/>
  <c r="AN10" i="42"/>
  <c r="BB71" i="42"/>
  <c r="BB61" i="42" s="1"/>
  <c r="BB109" i="42" s="1"/>
  <c r="BB107" i="42" s="1"/>
  <c r="BB12" i="42" s="1"/>
  <c r="BJ56" i="42"/>
  <c r="BJ54" i="42"/>
  <c r="BJ37" i="42"/>
  <c r="BJ43" i="42"/>
  <c r="BJ25" i="42"/>
  <c r="BI17" i="42"/>
  <c r="BJ33" i="42"/>
  <c r="BJ24" i="42"/>
  <c r="AO11" i="42" l="1"/>
  <c r="AO10" i="42"/>
  <c r="BC71" i="42"/>
  <c r="BC61" i="42" s="1"/>
  <c r="BC109" i="42" s="1"/>
  <c r="BC107" i="42" s="1"/>
  <c r="BC12" i="42" s="1"/>
  <c r="BK33" i="42"/>
  <c r="BK24" i="42"/>
  <c r="BK37" i="42"/>
  <c r="BK43" i="42"/>
  <c r="BK25" i="42"/>
  <c r="BJ17" i="42"/>
  <c r="BK56" i="42"/>
  <c r="BK54" i="42"/>
  <c r="AP11" i="42" l="1"/>
  <c r="AP10" i="42"/>
  <c r="BD71" i="42"/>
  <c r="BD61" i="42" s="1"/>
  <c r="BD109" i="42" s="1"/>
  <c r="BD107" i="42" s="1"/>
  <c r="BD12" i="42" s="1"/>
  <c r="BL56" i="42"/>
  <c r="BL54" i="42"/>
  <c r="BL37" i="42"/>
  <c r="BL43" i="42"/>
  <c r="BL25" i="42"/>
  <c r="BL33" i="42"/>
  <c r="BL24" i="42"/>
  <c r="AQ11" i="42" l="1"/>
  <c r="AQ10" i="42"/>
  <c r="BE71" i="42"/>
  <c r="BE61" i="42" s="1"/>
  <c r="BE109" i="42" s="1"/>
  <c r="BE107" i="42" s="1"/>
  <c r="BE12" i="42" s="1"/>
  <c r="BK17" i="42"/>
  <c r="BM43" i="42"/>
  <c r="BM37" i="42"/>
  <c r="BM25" i="42"/>
  <c r="BM33" i="42"/>
  <c r="BM24" i="42"/>
  <c r="BM56" i="42"/>
  <c r="BM54" i="42"/>
  <c r="AR11" i="42" l="1"/>
  <c r="AR10" i="42"/>
  <c r="BF71" i="42"/>
  <c r="BF61" i="42" s="1"/>
  <c r="BF109" i="42" s="1"/>
  <c r="BF107" i="42" s="1"/>
  <c r="BF12" i="42" s="1"/>
  <c r="BL17" i="42"/>
  <c r="BN33" i="42"/>
  <c r="BN24" i="42"/>
  <c r="BN56" i="42"/>
  <c r="BN54" i="42"/>
  <c r="BN43" i="42"/>
  <c r="BN37" i="42"/>
  <c r="BN25" i="42"/>
  <c r="AS11" i="42" l="1"/>
  <c r="AS10" i="42"/>
  <c r="BG71" i="42"/>
  <c r="BG61" i="42" s="1"/>
  <c r="BG109" i="42" s="1"/>
  <c r="BG107" i="42" s="1"/>
  <c r="BG12" i="42" s="1"/>
  <c r="BP43" i="42"/>
  <c r="BP25" i="42"/>
  <c r="BP37" i="42"/>
  <c r="BP56" i="42"/>
  <c r="BP54" i="42"/>
  <c r="BP24" i="42"/>
  <c r="BP33" i="42"/>
  <c r="BM17" i="42"/>
  <c r="BO56" i="42"/>
  <c r="BO54" i="42"/>
  <c r="BN17" i="42"/>
  <c r="BO33" i="42"/>
  <c r="BO24" i="42"/>
  <c r="BO43" i="42"/>
  <c r="BO37" i="42"/>
  <c r="BO25" i="42"/>
  <c r="AT11" i="42" l="1"/>
  <c r="AT10" i="42"/>
  <c r="BH71" i="42"/>
  <c r="BH61" i="42" s="1"/>
  <c r="BH109" i="42" s="1"/>
  <c r="BH107" i="42" s="1"/>
  <c r="BH12" i="42" s="1"/>
  <c r="BP17" i="42"/>
  <c r="AU11" i="42" l="1"/>
  <c r="AU10" i="42"/>
  <c r="BI71" i="42"/>
  <c r="BI61" i="42" s="1"/>
  <c r="BI109" i="42" s="1"/>
  <c r="BI107" i="42" s="1"/>
  <c r="BI12" i="42" s="1"/>
  <c r="BO17" i="42"/>
  <c r="AV11" i="42" l="1"/>
  <c r="AV10" i="42"/>
  <c r="BJ71" i="42"/>
  <c r="BJ61" i="42" s="1"/>
  <c r="BJ109" i="42" s="1"/>
  <c r="BJ107" i="42" s="1"/>
  <c r="BJ12" i="42" s="1"/>
  <c r="AW11" i="42" l="1"/>
  <c r="AW10" i="42"/>
  <c r="BK71" i="42"/>
  <c r="BK61" i="42" s="1"/>
  <c r="BK109" i="42" s="1"/>
  <c r="BK107" i="42" s="1"/>
  <c r="BK12" i="42" s="1"/>
  <c r="AX11" i="42" l="1"/>
  <c r="AX10" i="42"/>
  <c r="BL71" i="42"/>
  <c r="BL61" i="42" s="1"/>
  <c r="BL109" i="42" s="1"/>
  <c r="BL107" i="42" s="1"/>
  <c r="BL12" i="42" s="1"/>
  <c r="AY11" i="42" l="1"/>
  <c r="AY10" i="42"/>
  <c r="BM71" i="42"/>
  <c r="BM61" i="42" s="1"/>
  <c r="BM109" i="42" s="1"/>
  <c r="BM107" i="42" s="1"/>
  <c r="BM12" i="42" s="1"/>
  <c r="AZ11" i="42" l="1"/>
  <c r="AZ10" i="42"/>
  <c r="BN71" i="42"/>
  <c r="BN61" i="42" s="1"/>
  <c r="BN109" i="42" s="1"/>
  <c r="BN107" i="42" s="1"/>
  <c r="BN12" i="42" s="1"/>
  <c r="BA11" i="42" l="1"/>
  <c r="BA10" i="42"/>
  <c r="BO71" i="42"/>
  <c r="BO61" i="42" s="1"/>
  <c r="BO109" i="42" s="1"/>
  <c r="BO107" i="42" s="1"/>
  <c r="BO12" i="42" s="1"/>
  <c r="BB11" i="42" l="1"/>
  <c r="BB10" i="42"/>
  <c r="BP71" i="42"/>
  <c r="BP61" i="42" s="1"/>
  <c r="BP109" i="42" s="1"/>
  <c r="BP107" i="42" s="1"/>
  <c r="BP12" i="42" s="1"/>
  <c r="BC11" i="42" l="1"/>
  <c r="BC10" i="42"/>
  <c r="BD11" i="42" l="1"/>
  <c r="BD10" i="42"/>
  <c r="BF10" i="42"/>
  <c r="BE11" i="42" l="1"/>
  <c r="BE10" i="42"/>
  <c r="BF11" i="42"/>
  <c r="BG11" i="42" l="1"/>
  <c r="BG10" i="42"/>
  <c r="BH11" i="42" l="1"/>
  <c r="BH10" i="42"/>
  <c r="BI11" i="42" l="1"/>
  <c r="BI10" i="42"/>
  <c r="BJ11" i="42" l="1"/>
  <c r="BJ10" i="42"/>
  <c r="BK11" i="42" l="1"/>
  <c r="BK10" i="42"/>
  <c r="BL11" i="42" l="1"/>
  <c r="BL10" i="42"/>
  <c r="BM11" i="42" l="1"/>
  <c r="BM10" i="42"/>
  <c r="BN11" i="42" l="1"/>
  <c r="BN10" i="42"/>
  <c r="BO11" i="42" l="1"/>
  <c r="BO10" i="42"/>
  <c r="BP11" i="42" l="1"/>
  <c r="BP10" i="42"/>
  <c r="BP14" i="42" s="1"/>
  <c r="L13" i="42" l="1"/>
  <c r="L14" i="42" s="1"/>
  <c r="M13" i="42" l="1"/>
  <c r="M14" i="42" s="1"/>
  <c r="N13" i="42" l="1"/>
  <c r="N14" i="42" s="1"/>
  <c r="O13" i="42" l="1"/>
  <c r="O14" i="42" s="1"/>
  <c r="P13" i="42" l="1"/>
  <c r="P14" i="42" s="1"/>
  <c r="Q13" i="42" l="1"/>
  <c r="Q14" i="42" s="1"/>
  <c r="R13" i="42" l="1"/>
  <c r="R14" i="42" s="1"/>
  <c r="S13" i="42" l="1"/>
  <c r="S14" i="42" s="1"/>
  <c r="T13" i="42" l="1"/>
  <c r="T14" i="42" s="1"/>
  <c r="U13" i="42" l="1"/>
  <c r="U14" i="42" s="1"/>
  <c r="V13" i="42" l="1"/>
  <c r="V14" i="42" s="1"/>
  <c r="W13" i="42" l="1"/>
  <c r="W14" i="42" s="1"/>
  <c r="X13" i="42" l="1"/>
  <c r="X14" i="42" s="1"/>
  <c r="Y13" i="42" l="1"/>
  <c r="Y14" i="42" s="1"/>
  <c r="Z13" i="42" l="1"/>
  <c r="Z14" i="42" s="1"/>
  <c r="AA13" i="42" l="1"/>
  <c r="AA14" i="42" s="1"/>
  <c r="AB13" i="42" l="1"/>
  <c r="AB14" i="42" s="1"/>
  <c r="AC13" i="42" l="1"/>
  <c r="AC14" i="42" s="1"/>
  <c r="AD13" i="42" l="1"/>
  <c r="AD14" i="42" s="1"/>
  <c r="AE13" i="42" l="1"/>
  <c r="AE14" i="42" s="1"/>
  <c r="AF13" i="42" l="1"/>
  <c r="AF14" i="42" s="1"/>
  <c r="AG13" i="42" l="1"/>
  <c r="AG14" i="42" s="1"/>
  <c r="AH13" i="42" l="1"/>
  <c r="AH14" i="42" s="1"/>
  <c r="AI13" i="42" l="1"/>
  <c r="AI14" i="42" s="1"/>
  <c r="AJ13" i="42" l="1"/>
  <c r="AJ14" i="42" s="1"/>
  <c r="AK13" i="42" l="1"/>
  <c r="AK14" i="42" s="1"/>
  <c r="AL13" i="42" l="1"/>
  <c r="AL14" i="42" s="1"/>
  <c r="AM13" i="42" l="1"/>
  <c r="AM14" i="42" s="1"/>
  <c r="AN13" i="42" l="1"/>
  <c r="AN14" i="42" s="1"/>
  <c r="AO13" i="42" l="1"/>
  <c r="AO14" i="42" s="1"/>
  <c r="AP13" i="42" l="1"/>
  <c r="AP14" i="42" s="1"/>
  <c r="AQ13" i="42" l="1"/>
  <c r="AQ14" i="42" s="1"/>
  <c r="AR13" i="42" l="1"/>
  <c r="AR14" i="42" s="1"/>
  <c r="AS13" i="42" l="1"/>
  <c r="AS14" i="42" s="1"/>
  <c r="AT13" i="42" l="1"/>
  <c r="AT14" i="42" s="1"/>
  <c r="AU13" i="42" l="1"/>
  <c r="AU14" i="42" s="1"/>
  <c r="AV13" i="42" l="1"/>
  <c r="AV14" i="42" s="1"/>
  <c r="AW13" i="42" l="1"/>
  <c r="AW14" i="42" s="1"/>
  <c r="AX13" i="42" l="1"/>
  <c r="AX14" i="42" s="1"/>
  <c r="AY13" i="42" l="1"/>
  <c r="AY14" i="42" s="1"/>
  <c r="AZ13" i="42" l="1"/>
  <c r="AZ14" i="42" s="1"/>
  <c r="BA13" i="42" l="1"/>
  <c r="BA14" i="42" s="1"/>
  <c r="BB13" i="42" l="1"/>
  <c r="BB14" i="42" s="1"/>
  <c r="BC13" i="42" l="1"/>
  <c r="BC14" i="42" s="1"/>
  <c r="BD13" i="42" l="1"/>
  <c r="BD14" i="42" s="1"/>
  <c r="BE13" i="42" l="1"/>
  <c r="BE14" i="42" s="1"/>
  <c r="BF13" i="42" l="1"/>
  <c r="BF14" i="42" s="1"/>
  <c r="BG13" i="42" l="1"/>
  <c r="BG14" i="42" s="1"/>
  <c r="BH13" i="42" l="1"/>
  <c r="BH14" i="42" s="1"/>
  <c r="BI13" i="42" l="1"/>
  <c r="BI14" i="42" s="1"/>
  <c r="BJ13" i="42" l="1"/>
  <c r="BJ14" i="42" s="1"/>
  <c r="BK13" i="42" l="1"/>
  <c r="BK14" i="42" s="1"/>
  <c r="BL13" i="42" l="1"/>
  <c r="BL14" i="42" s="1"/>
  <c r="BM13" i="42" l="1"/>
  <c r="BM14" i="42" s="1"/>
  <c r="BN13" i="42" l="1"/>
  <c r="BN14" i="42" s="1"/>
  <c r="BO13" i="42" l="1"/>
  <c r="BO14" i="42" s="1"/>
</calcChain>
</file>

<file path=xl/sharedStrings.xml><?xml version="1.0" encoding="utf-8"?>
<sst xmlns="http://schemas.openxmlformats.org/spreadsheetml/2006/main" count="1353" uniqueCount="362">
  <si>
    <t>Custos Variáveis</t>
  </si>
  <si>
    <t>Custos Fixos</t>
  </si>
  <si>
    <t>Despesas Gerais e Administrativas</t>
  </si>
  <si>
    <t>Informações sobre o modelo</t>
  </si>
  <si>
    <t>Moeda:</t>
  </si>
  <si>
    <t>Informações gerais</t>
  </si>
  <si>
    <t>Unidade</t>
  </si>
  <si>
    <t>N/A</t>
  </si>
  <si>
    <t>R$ '000.000</t>
  </si>
  <si>
    <t xml:space="preserve">DEMANDA CAPTURADA EM PARES DE TREM POR DIA </t>
  </si>
  <si>
    <t>VALORES REAIS</t>
  </si>
  <si>
    <t>Trecho:</t>
  </si>
  <si>
    <t xml:space="preserve">CUSTOS OPERACIONAIS FIXOS </t>
  </si>
  <si>
    <t>PESSOAL</t>
  </si>
  <si>
    <t># de funcionários</t>
  </si>
  <si>
    <t>OUTROS CUSTOS FIXOS</t>
  </si>
  <si>
    <t>Manutenção da superestrutura da via</t>
  </si>
  <si>
    <t>Substituição de dormentes</t>
  </si>
  <si>
    <t>Manutenção da infraestrutura da via</t>
  </si>
  <si>
    <t>Roçada na faixa</t>
  </si>
  <si>
    <t xml:space="preserve">Capina Quimica </t>
  </si>
  <si>
    <t>Manutenção - Locomotiva</t>
  </si>
  <si>
    <t>CUSTOS OPERACIONAIS VARIÁVEIS</t>
  </si>
  <si>
    <t>Limpeza de lastro</t>
  </si>
  <si>
    <t>Esmerilhamento de trilho</t>
  </si>
  <si>
    <t>Substituição dos trilhos</t>
  </si>
  <si>
    <t>Substituição de britas</t>
  </si>
  <si>
    <t>Operação dos estaleiros de solda</t>
  </si>
  <si>
    <t>R$ '000 / solda</t>
  </si>
  <si>
    <t>DESPESAS GERAIS E ADMINISTRATIVAS</t>
  </si>
  <si>
    <t>Presidente</t>
  </si>
  <si>
    <t>Secretária</t>
  </si>
  <si>
    <t>Advogado</t>
  </si>
  <si>
    <t>Valor unitário</t>
  </si>
  <si>
    <t>R$ '000 /func. / por ano</t>
  </si>
  <si>
    <t xml:space="preserve">Unidade </t>
  </si>
  <si>
    <t>Frequência</t>
  </si>
  <si>
    <t>Desguarnecimento</t>
  </si>
  <si>
    <t>Despesas Diversas</t>
  </si>
  <si>
    <t>R$ '000 / Litro</t>
  </si>
  <si>
    <t>R$ '000 / MMTKU</t>
  </si>
  <si>
    <t>Solda Elétrica / Aluminotérmica</t>
  </si>
  <si>
    <t xml:space="preserve">Limpeza de canaleta </t>
  </si>
  <si>
    <t>Limpeza de canaleta</t>
  </si>
  <si>
    <t>% sobre Capex de equipamentos</t>
  </si>
  <si>
    <t>Custo por unidade da atividade</t>
  </si>
  <si>
    <t>Quantidade / Frequência de cada atividade</t>
  </si>
  <si>
    <t>R$ '000 / m³ de brita</t>
  </si>
  <si>
    <t>CUSTO FINAL DO CAPEX E DISTRIBUIÇÃO NO TEMPO</t>
  </si>
  <si>
    <t>Aluguel de carro controle</t>
  </si>
  <si>
    <t>R$ '000 / Km de serviço</t>
  </si>
  <si>
    <t>% de trilhos substituídos / MTBT</t>
  </si>
  <si>
    <t>% da via esmerilhada / MTBT</t>
  </si>
  <si>
    <t>% da via testada / MTBT</t>
  </si>
  <si>
    <t>Total</t>
  </si>
  <si>
    <t>Data base dos estudos:</t>
  </si>
  <si>
    <t>DEMANDA CAPTURADA EM TU</t>
  </si>
  <si>
    <t>DEMANDA CAPTURADA EM TKB</t>
  </si>
  <si>
    <t>1.1</t>
  </si>
  <si>
    <t>1.2</t>
  </si>
  <si>
    <t>SUPERESTRUTURA FERROVIÁRIA</t>
  </si>
  <si>
    <t>-</t>
  </si>
  <si>
    <t>OBRAS COMPLEMENTARES</t>
  </si>
  <si>
    <t>DESAPROPRIAÇÃO</t>
  </si>
  <si>
    <t>SISTEMAS DE SINALIZAÇÃO FERROVIÁRIA E ENERGIA</t>
  </si>
  <si>
    <t>ENGENHARIA</t>
  </si>
  <si>
    <t>MATERIAL RODANTE</t>
  </si>
  <si>
    <t>Locomotiva 4.400 HP</t>
  </si>
  <si>
    <t>Vagão TCT</t>
  </si>
  <si>
    <t>Vagão HNT</t>
  </si>
  <si>
    <t>Vagão PNT</t>
  </si>
  <si>
    <t>Serviço Interno</t>
  </si>
  <si>
    <t>DISTÂNCIA MÉDIA PERCORRIDA</t>
  </si>
  <si>
    <t>Distância Média Percorrida (Km)</t>
  </si>
  <si>
    <t>DEMANDA CAPTURADA EM TKU REMUNERADA</t>
  </si>
  <si>
    <t>OFICINAS E INSTALAÇÕES</t>
  </si>
  <si>
    <t>EQUIPAMENTOS FERROVIÁRIOS</t>
  </si>
  <si>
    <t>CUSTOS FIXOS</t>
  </si>
  <si>
    <t>% da via desguarnecida</t>
  </si>
  <si>
    <t>R$ '000 / frequência.km</t>
  </si>
  <si>
    <t xml:space="preserve">R$ '000 / frequência.km </t>
  </si>
  <si>
    <t>R$ '000 / m de canaleta limpa / km</t>
  </si>
  <si>
    <t xml:space="preserve">m de canaleta limpa / km </t>
  </si>
  <si>
    <t xml:space="preserve">R$ '000 </t>
  </si>
  <si>
    <t>Manutenção de equipamentos e instalações físicas</t>
  </si>
  <si>
    <t>Manutenção de equipamentos ferroviários</t>
  </si>
  <si>
    <t>Manutenção dos sistemas de sinalização e comunicação</t>
  </si>
  <si>
    <t>% sobre Capex dos sistemas de sinalização</t>
  </si>
  <si>
    <t>Manutenção das instalações físicas</t>
  </si>
  <si>
    <t>% sobre Capex de instalações físicas</t>
  </si>
  <si>
    <t>R$ '000 / km de dormentes substituídos</t>
  </si>
  <si>
    <t>% de dormentes substituídos / MTBT</t>
  </si>
  <si>
    <t>Socaria, Nivelamento e Alinhamento</t>
  </si>
  <si>
    <t>R$ '000 / km de socaria, nivelamento e alinhamento</t>
  </si>
  <si>
    <t>% da via socada, nivelada e alinhada / MTBT</t>
  </si>
  <si>
    <t>R$ '000 / km de trilhos substituidos</t>
  </si>
  <si>
    <t>R$ '000 / km esmerilhado</t>
  </si>
  <si>
    <t>Teste de ultrasom</t>
  </si>
  <si>
    <t>R$ '000 / km testado</t>
  </si>
  <si>
    <t>m³ de brita / km de via socada</t>
  </si>
  <si>
    <t xml:space="preserve">Substituição Chave de AMV </t>
  </si>
  <si>
    <t>Susbstituição Jacaré</t>
  </si>
  <si>
    <t>Substituição AMV</t>
  </si>
  <si>
    <t>Qtd. de soldas / MTKB</t>
  </si>
  <si>
    <t>Manutenção do Material Rodante</t>
  </si>
  <si>
    <t>% sobre Capex das Locomotivas</t>
  </si>
  <si>
    <t>Manutenção - Vagão</t>
  </si>
  <si>
    <t>% sobre Capex dos Vagões</t>
  </si>
  <si>
    <t>Combustível e Lubrificantes</t>
  </si>
  <si>
    <t>Combustíveis da frota de locomotivas</t>
  </si>
  <si>
    <t>Lubrificantes</t>
  </si>
  <si>
    <t>Manutenção dos sistemas de sinalização e energia</t>
  </si>
  <si>
    <t>TONELADA BRUTA TRANSPORTADA</t>
  </si>
  <si>
    <t>Necessidade Material Rodante: Frota Total</t>
  </si>
  <si>
    <t>Gerente de Manutenção (Via Permanente)</t>
  </si>
  <si>
    <t>Supervisor Superestrutura</t>
  </si>
  <si>
    <t>Encarregado de Via Superestrutura</t>
  </si>
  <si>
    <t>Mantenedor de Superestrutura</t>
  </si>
  <si>
    <t>Analista PCM Superestrutura</t>
  </si>
  <si>
    <t>Supervisor de Manutenção Eletroeletrônica</t>
  </si>
  <si>
    <t>Técnico Eletroeletrônica / Sinalização</t>
  </si>
  <si>
    <t>Manutenção Material Rodante</t>
  </si>
  <si>
    <t>Manutenção Via Permanente e Eletroeletrônica</t>
  </si>
  <si>
    <t>Gerente de Manutenção (Material Rodante)</t>
  </si>
  <si>
    <t>Supervisor Manutenção Mecânica</t>
  </si>
  <si>
    <t>Engenheiro</t>
  </si>
  <si>
    <t>Operador Help Desk</t>
  </si>
  <si>
    <t>Mecânico Locomotivas</t>
  </si>
  <si>
    <t>Mecânico Vagões</t>
  </si>
  <si>
    <t>Analista PCM Material Rodante</t>
  </si>
  <si>
    <t>Caldereiro/Soldador/Torneiro</t>
  </si>
  <si>
    <t>Analista de Qualidade</t>
  </si>
  <si>
    <t>Analista de Contratos</t>
  </si>
  <si>
    <t>Assistente Administrativo</t>
  </si>
  <si>
    <t>Eletricista</t>
  </si>
  <si>
    <t>Mecânico Maquinas Leves</t>
  </si>
  <si>
    <t>Gerência COO</t>
  </si>
  <si>
    <t>Gerência Operações</t>
  </si>
  <si>
    <t>Gerente de Operação</t>
  </si>
  <si>
    <t>Supervisor de Operação</t>
  </si>
  <si>
    <t>Inspetor de Operação</t>
  </si>
  <si>
    <t>Maquinista</t>
  </si>
  <si>
    <t>Manobrador</t>
  </si>
  <si>
    <t>Gerente de Auditoria</t>
  </si>
  <si>
    <t>Auditor</t>
  </si>
  <si>
    <t>Diversos</t>
  </si>
  <si>
    <t>Diretor Operação</t>
  </si>
  <si>
    <t>Diretor de Manutenção</t>
  </si>
  <si>
    <t>Gerência de Planejamento, Programação e Controle</t>
  </si>
  <si>
    <t>Gerente de Planejamento, Programação e Controle</t>
  </si>
  <si>
    <t>Analista de Planejamento e Programação</t>
  </si>
  <si>
    <t>Técnico de Controle</t>
  </si>
  <si>
    <t>Gerência Administrativa</t>
  </si>
  <si>
    <t>Gerente Administrativo</t>
  </si>
  <si>
    <t>Supervisor Administrativo</t>
  </si>
  <si>
    <t>Auxiliar Serviços Gerais</t>
  </si>
  <si>
    <t>Gerência de TI</t>
  </si>
  <si>
    <t>Gerente de TI</t>
  </si>
  <si>
    <t>Supervisor de TI</t>
  </si>
  <si>
    <t>Analista de TI</t>
  </si>
  <si>
    <t>Gerência de Meio Ambiente</t>
  </si>
  <si>
    <t>Gerente de Meio Ambiente</t>
  </si>
  <si>
    <t>Supervisor Meio Ambiente</t>
  </si>
  <si>
    <t>Analista Meio Ambiente</t>
  </si>
  <si>
    <t>Técnico Meio Ambiente</t>
  </si>
  <si>
    <t>Gerência de Qualidade</t>
  </si>
  <si>
    <t>Gerente de Qualidade</t>
  </si>
  <si>
    <t>Supervisor de Qualidade</t>
  </si>
  <si>
    <t>Gerência Logística Interna e Segurança Patrimonial</t>
  </si>
  <si>
    <t>Gerente Logística Interna e Segurança Patrimonial</t>
  </si>
  <si>
    <t>Supervisor Serviço Interno</t>
  </si>
  <si>
    <t>Operador de Máquinas Leves</t>
  </si>
  <si>
    <t>Operador Rodo-Ferroviário</t>
  </si>
  <si>
    <t>Supervisor Segurança Patrimonial</t>
  </si>
  <si>
    <t>Técnico Segurança Patrimonial</t>
  </si>
  <si>
    <t>Supervisor CCE</t>
  </si>
  <si>
    <t>Operador Guindaste Socorro</t>
  </si>
  <si>
    <t>Analista CCE</t>
  </si>
  <si>
    <t>Plantonista Operacional</t>
  </si>
  <si>
    <t>Gerência de Suprimentos</t>
  </si>
  <si>
    <t>Gerente de Suprimentos</t>
  </si>
  <si>
    <t>Supervisor de Suprimentos</t>
  </si>
  <si>
    <t>Analista de Suprimentos</t>
  </si>
  <si>
    <t>Assistente Administrativo Suprimentos</t>
  </si>
  <si>
    <t>Gerência Jurídica</t>
  </si>
  <si>
    <t>Gerente Jurídico</t>
  </si>
  <si>
    <t>Supervisor Jurídico</t>
  </si>
  <si>
    <t>Analista Jurídico</t>
  </si>
  <si>
    <t>Assistente Administrativo Jurídico</t>
  </si>
  <si>
    <t>Gerência Financeira</t>
  </si>
  <si>
    <t>Gerente Financeiro</t>
  </si>
  <si>
    <t>Supervisor Financeiro</t>
  </si>
  <si>
    <t>Analista de Controle</t>
  </si>
  <si>
    <t>Assistente Administrativo Financeiro</t>
  </si>
  <si>
    <t>Gerência de RH</t>
  </si>
  <si>
    <t>Gerente de RH</t>
  </si>
  <si>
    <t>Supervisor de RH</t>
  </si>
  <si>
    <t>Analista de RH</t>
  </si>
  <si>
    <t>Assistente Administrativo RH</t>
  </si>
  <si>
    <t>Gerência Comunicação e Marketing</t>
  </si>
  <si>
    <t>Gerente Comunicação e Marketing</t>
  </si>
  <si>
    <t>Supervisor de Comunicação e Marketing</t>
  </si>
  <si>
    <t>Analista de Comunicação</t>
  </si>
  <si>
    <t>Jornalista</t>
  </si>
  <si>
    <t>Gerência Comercial</t>
  </si>
  <si>
    <t>Gerente Comercial</t>
  </si>
  <si>
    <t>Supervisor Comercial</t>
  </si>
  <si>
    <t>Analista Comercial</t>
  </si>
  <si>
    <t>Diretor Comercial</t>
  </si>
  <si>
    <t>Diretor Administrativo-Financeira</t>
  </si>
  <si>
    <t>Gerência de Auditoria</t>
  </si>
  <si>
    <t>Diretor de Planejamento, Programação e Controle</t>
  </si>
  <si>
    <t>COMPENSAÇÃO SOCIOAMBIENTAL</t>
  </si>
  <si>
    <t>Manutenção do equipamento ferroviário</t>
  </si>
  <si>
    <t>Manutenção - equipamento ferroviario</t>
  </si>
  <si>
    <t>Manutenção de equipamento ferroviario</t>
  </si>
  <si>
    <t>% sobre Capex dos equipamentos ferroviarios</t>
  </si>
  <si>
    <t>CONTENÇÕES</t>
  </si>
  <si>
    <t>CANTEIRO DE OBRAS</t>
  </si>
  <si>
    <t>CUSTO FINAL DO CAPEX EM R$</t>
  </si>
  <si>
    <t>Preço Unitário (R$ MM/UD)</t>
  </si>
  <si>
    <t>Necessidade Material Rodante - Total</t>
  </si>
  <si>
    <t>Capex Total (R$)</t>
  </si>
  <si>
    <t>Fase 02</t>
  </si>
  <si>
    <t>Fase 03</t>
  </si>
  <si>
    <t>Demanda plena</t>
  </si>
  <si>
    <t>Nova FERROESTE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</si>
  <si>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</si>
  <si>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</si>
  <si>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</si>
  <si>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</si>
  <si>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</si>
  <si>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</si>
  <si>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</si>
  <si>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</si>
  <si>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</si>
  <si>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</si>
  <si>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</si>
  <si>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</si>
  <si>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</si>
  <si>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</si>
  <si>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TERRAPLENAGEM</t>
  </si>
  <si>
    <t>DRENAGEM</t>
  </si>
  <si>
    <t>DRENAGEM SUPERFICIAL</t>
  </si>
  <si>
    <t>TÚNEIS</t>
  </si>
  <si>
    <t>OBRAS DE ARTE ESPECIAIS FERROVIÁRIAS</t>
  </si>
  <si>
    <t>OBRAS DE ARTE ESPECIAIS RODOVIÁRIAS</t>
  </si>
  <si>
    <t>Gerente de Movimentos de Trens e CCO</t>
  </si>
  <si>
    <t>Supervisor de Movimento</t>
  </si>
  <si>
    <t>Despachadores CCO</t>
  </si>
  <si>
    <t>Operadores de Cabines de Pátios</t>
  </si>
  <si>
    <t>Equipe de Apoio no CCO</t>
  </si>
  <si>
    <t>Abastecedor de Locomotiva</t>
  </si>
  <si>
    <t>Vagão HTT</t>
  </si>
  <si>
    <t>Vagão PRT</t>
  </si>
  <si>
    <t>PREMISSA:</t>
  </si>
  <si>
    <t>R$ constantes de 2021</t>
  </si>
  <si>
    <t>Julho de 2021</t>
  </si>
  <si>
    <t>Custos Operacionais</t>
  </si>
  <si>
    <t>Extensão da linha tronco + ramal (km)</t>
  </si>
  <si>
    <t>Tonelada Bruta Transportada em TB ('000.000)</t>
  </si>
  <si>
    <t>OPERAÇÃO:</t>
  </si>
  <si>
    <t>IMPLANTAÇÃO:</t>
  </si>
  <si>
    <t>Projeto</t>
  </si>
  <si>
    <t>Comercial - Bitola Larga</t>
  </si>
  <si>
    <t>Comercial - Bitola Métrica</t>
  </si>
  <si>
    <t>0,012 litros/Mil TKB (Referência: VALEC - Porto Franco)</t>
  </si>
  <si>
    <t>Vagão HPE</t>
  </si>
  <si>
    <t>Vagão PCE</t>
  </si>
  <si>
    <t>Vagão TCE</t>
  </si>
  <si>
    <t>benchmarking ferrogrão</t>
  </si>
  <si>
    <t>1 por polo de carga + 5%</t>
  </si>
  <si>
    <t>2 por polo de carga + 5%</t>
  </si>
  <si>
    <t>2 em cada residência</t>
  </si>
  <si>
    <t>1 para cada guindaste rodoferroviário</t>
  </si>
  <si>
    <t>1 para cada 20 técnicos</t>
  </si>
  <si>
    <t>1 para cada 20 operadores</t>
  </si>
  <si>
    <t>1 para cada guindaste ferroviário</t>
  </si>
  <si>
    <t>1 por residência</t>
  </si>
  <si>
    <t>o dobro do de infra</t>
  </si>
  <si>
    <t>0,12*km + 5%</t>
  </si>
  <si>
    <t>0,05 por mecânico</t>
  </si>
  <si>
    <t>15 a 18 (Ferrogrão, CFSC, FNS)</t>
  </si>
  <si>
    <t>3 por OMP</t>
  </si>
  <si>
    <t>2 por residência</t>
  </si>
  <si>
    <t>5% do toal de mecânico de vagões + 5% do total de mecânico de locomotivas</t>
  </si>
  <si>
    <t>20% dos mecânicos</t>
  </si>
  <si>
    <t>8 por posto</t>
  </si>
  <si>
    <t>1 para cada 20 empregados</t>
  </si>
  <si>
    <t>4 por console + 5%</t>
  </si>
  <si>
    <t>4 por cabine + 5%</t>
  </si>
  <si>
    <t>1 para cada 20 maquinistas e manobradores</t>
  </si>
  <si>
    <t>1 por polo de carga</t>
  </si>
  <si>
    <t>7 por pares de trem/dia</t>
  </si>
  <si>
    <t>3 por polo</t>
  </si>
  <si>
    <t>1 em cada residência</t>
  </si>
  <si>
    <t>Lote 02 (Guarapuava - Balsa Nova)</t>
  </si>
  <si>
    <t>Lote 01 (Balsa Nova - Porto de Paranaguá)</t>
  </si>
  <si>
    <t>Lote 03 (Cascavel - Guarapuava)</t>
  </si>
  <si>
    <t>Lote 01, 02 e 03</t>
  </si>
  <si>
    <t>Fase 01</t>
  </si>
  <si>
    <t>Lote 04 (Guaíra - Cascavel)</t>
  </si>
  <si>
    <t>Lote 01, 02, 03, 04 e 05</t>
  </si>
  <si>
    <t>Lote 06 (Ramal Cascavel - Foz)</t>
  </si>
  <si>
    <t>Lote 01, 02, 03, 04, 05 e 06</t>
  </si>
  <si>
    <t>ANO:</t>
  </si>
  <si>
    <t>Lote 03 (km):</t>
  </si>
  <si>
    <t>Lote 01 (km):</t>
  </si>
  <si>
    <t>Lote 02 (km):</t>
  </si>
  <si>
    <t>Lote 04 (km):</t>
  </si>
  <si>
    <t>Lote 05 (km):</t>
  </si>
  <si>
    <t>Lote 06 (km):</t>
  </si>
  <si>
    <t>TIPO TREM</t>
  </si>
  <si>
    <t>TIPO</t>
  </si>
  <si>
    <t>CONSUMO TOTAL (litros)</t>
  </si>
  <si>
    <t>Consumo de Combustível           (Nova FERROESTE)                        - Resumo Geral</t>
  </si>
  <si>
    <t>Consumo de Lubrificantes           (Nova FERROESTE)                           - Resumo Geral</t>
  </si>
  <si>
    <t>Material Rodante               (Nova FERROESTE) - Resumo Geral</t>
  </si>
  <si>
    <t>Pares de trem / dia (média)</t>
  </si>
  <si>
    <t>ano final da concessão</t>
  </si>
  <si>
    <t>Direito de Passagem</t>
  </si>
  <si>
    <t>Trecho Guarapuava - Porto de Paranaguá</t>
  </si>
  <si>
    <t>R$ '000 / t.km</t>
  </si>
  <si>
    <t>extensão percorrida (km)</t>
  </si>
  <si>
    <t>Trecho Balsa Nova - Porto de Paranaguá</t>
  </si>
  <si>
    <t>Custos da operação atual da FERROESTE (quando necessário)</t>
  </si>
  <si>
    <t>R$ '000 / KWH</t>
  </si>
  <si>
    <t>MM KWH</t>
  </si>
  <si>
    <t>Energia elétrica</t>
  </si>
  <si>
    <t>Custos da operação atual da FERROESTE</t>
  </si>
  <si>
    <t>Lote 05 (Maracaju - Guaíra)</t>
  </si>
  <si>
    <t>Lote 01, 02, 03 e 04</t>
  </si>
  <si>
    <t>Fase 04</t>
  </si>
  <si>
    <t>Quantidade alterada por solicitação de Ricardo: acréscimo.</t>
  </si>
  <si>
    <t>Quantidade alterada por solicitação de Ricardo: redução.</t>
  </si>
  <si>
    <t>TKB:</t>
  </si>
  <si>
    <t>0,8 por locomotiva comercial</t>
  </si>
  <si>
    <t>0,05 por vagão comercial</t>
  </si>
  <si>
    <t>Supervisor Infraestrutura e Meio Ambiente</t>
  </si>
  <si>
    <t>Encarregado de Via Infraestrutura e Meio Ambiente</t>
  </si>
  <si>
    <t>Mantenedor de Infraestrutura e Meio Ambiente</t>
  </si>
  <si>
    <t>Analista PCM Infraestrutura e Meio Ambiente</t>
  </si>
  <si>
    <t>Encarregado de Via Infraestrutura  e Meio Ambiente</t>
  </si>
  <si>
    <t>TU efetiva Nova FERROESTE ('000)</t>
  </si>
  <si>
    <t>TU efetiva RUMO ('000)</t>
  </si>
  <si>
    <t>TKU efetiva Nova FERROESTE ('000.000)</t>
  </si>
  <si>
    <t>TKU efetiva RUMO ('000.000)</t>
  </si>
  <si>
    <t>Demanda Capturada em TKB Nova FERROESTE ('000.000.000)</t>
  </si>
  <si>
    <t>Demanda Capturada em TKB RUMO ('000.000.000)</t>
  </si>
  <si>
    <t>Demanda Capturada em TKB Total ('000.000.000)</t>
  </si>
  <si>
    <t>TKU efetiva Total ('000.000)</t>
  </si>
  <si>
    <t>TU efetiva Total ('000)</t>
  </si>
  <si>
    <t>Tonelada Bruta Transportada em TB Nova FERROESTE ('000.000)</t>
  </si>
  <si>
    <t>Tonelada Bruta Transportada em TB Rumo ('000.000)</t>
  </si>
  <si>
    <t>Conservação do Meio Ambiente</t>
  </si>
  <si>
    <t>Seguros</t>
  </si>
  <si>
    <t>OUTROS CUSTOS</t>
  </si>
  <si>
    <t>Seguro Patrimonial e das Cargas das Operadoras</t>
  </si>
  <si>
    <t>R$ '000 / extensão total (km)</t>
  </si>
  <si>
    <t>% sobre custos operacionais fixos e variáveis</t>
  </si>
  <si>
    <t>Outros Custos</t>
  </si>
  <si>
    <t>Última data de modificação: 25/02/2022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</si>
</sst>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;[Red]&quot;-&quot;#,##0"/>
    <numFmt numFmtId="166" formatCode="#,##0.0&quot; x&quot;;\-#,##0.0&quot; x&quot;;\-_ _x"/>
    <numFmt numFmtId="167" formatCode="#,##0.0_);\(#,##0.0\)"/>
    <numFmt numFmtId="168" formatCode="#,##0.0;\(#,##0.0\);\-_)"/>
    <numFmt numFmtId="169" formatCode="0.0%;\-0.0%;\-_%"/>
    <numFmt numFmtId="170" formatCode="&quot;$&quot;#,##0_);[Red]\(&quot;$&quot;#,##0\)"/>
    <numFmt numFmtId="171" formatCode="[$-416]mmm\-yy;@"/>
    <numFmt numFmtId="172" formatCode="0.0%"/>
    <numFmt numFmtId="173" formatCode="_-* #,##0.0_-;\-* #,##0.0_-;_-* &quot;-&quot;??_-;_-@_-"/>
    <numFmt numFmtId="174" formatCode="_-* #,##0_-;\-* #,##0_-;_-* &quot;-&quot;??_-;_-@_-"/>
    <numFmt numFmtId="175" formatCode="&quot;£&quot;#,##0.00;[Red]\-&quot;£&quot;#,##0.00"/>
    <numFmt numFmtId="176" formatCode="0.0"/>
    <numFmt numFmtId="177" formatCode="#,##0;\(#,##0\);\-"/>
    <numFmt numFmtId="178" formatCode="#,##0_ ;\-#,##0\ "/>
    <numFmt numFmtId="179" formatCode="_(&quot;R$ &quot;* #,##0.00_);_(&quot;R$ &quot;* \(#,##0.00\);_(&quot;R$ &quot;* &quot;-&quot;??_);_(@_)"/>
    <numFmt numFmtId="180" formatCode="&quot;R$ &quot;#,##0_);[Red]\(&quot;R$ &quot;#,##0\)"/>
    <numFmt numFmtId="181" formatCode="_-* #,##0.000_-;\-* #,##0.000_-;_-* &quot;-&quot;??_-;_-@_-"/>
    <numFmt numFmtId="182" formatCode="_-* #,##0.00_-;_-* #,##0.00\-;_-* &quot;-&quot;??_-;_-@_-"/>
    <numFmt numFmtId="183" formatCode="0.00000%"/>
    <numFmt numFmtId="184" formatCode="0.0000%"/>
    <numFmt numFmtId="185" formatCode="_ * #,##0.00_ ;_ * \-#,##0.00_ ;_ * &quot;-&quot;??_ ;_ @_ "/>
    <numFmt numFmtId="186" formatCode="_(&quot;R$&quot;\ * #,##0.00_);_(&quot;R$&quot;\ * \(#,##0.00\);_(&quot;R$&quot;\ * &quot;-&quot;??_);_(@_)"/>
    <numFmt numFmtId="187" formatCode="_-* #,##0.00_-;\-* #,##0.00_-;_-* &quot;-&quot;?_-;_-@_-"/>
    <numFmt numFmtId="188" formatCode="_-* #,##0.0000_-;\-* #,##0.0000_-;_-* &quot;-&quot;????_-;_-@_-"/>
    <numFmt numFmtId="189" formatCode="_-* #,##0.0000_-;\-* #,##0.0000_-;_-* &quot;-&quot;??_-;_-@_-"/>
    <numFmt numFmtId="190" formatCode="_-* #,##0.00000_-;\-* #,##0.00000_-;_-* &quot;-&quot;??_-;_-@_-"/>
    <numFmt numFmtId="191" formatCode="_-* #,##0.000000_-;\-* #,##0.000000_-;_-* &quot;-&quot;??_-;_-@_-"/>
    <numFmt numFmtId="192" formatCode="_-&quot;R$&quot;\ * #,##0.000_-;\-&quot;R$&quot;\ * #,##0.000_-;_-&quot;R$&quot;\ * &quot;-&quot;??_-;_-@_-"/>
    <numFmt numFmtId="193" formatCode="_-&quot;R$&quot;\ * #,##0.000_-;\-&quot;R$&quot;\ * #,##0.000_-;_-&quot;R$&quot;\ * &quot;-&quot;???_-;_-@_-"/>
    <numFmt numFmtId="194" formatCode="_-* #,##0.00000000_-;\-* #,##0.00000000_-;_-* &quot;-&quot;??_-;_-@_-"/>
    <numFmt numFmtId="195" formatCode="#,##0.00_ ;\-#,##0.00\ "/>
    <numFmt numFmtId="196" formatCode="0.000%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9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MS Sans Serif"/>
      <family val="2"/>
    </font>
    <font>
      <i/>
      <sz val="10"/>
      <name val="Helv"/>
    </font>
    <font>
      <sz val="7"/>
      <name val="Arial"/>
      <family val="2"/>
    </font>
    <font>
      <sz val="10"/>
      <name val="Helvetica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i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color rgb="FF7030A0"/>
      <name val="Arial"/>
      <family val="2"/>
    </font>
    <font>
      <b/>
      <i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249977111117893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i/>
      <sz val="14"/>
      <color indexed="8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sz val="12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249977111117893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theme="0"/>
      <name val="Arial"/>
      <family val="2"/>
    </font>
    <font>
      <i/>
      <sz val="11"/>
      <color theme="0" tint="-0.14999847407452621"/>
      <name val="Calibri"/>
      <family val="2"/>
      <scheme val="minor"/>
    </font>
    <font>
      <i/>
      <sz val="10"/>
      <color theme="0" tint="-0.14999847407452621"/>
      <name val="Arial"/>
      <family val="2"/>
    </font>
    <font>
      <b/>
      <i/>
      <sz val="10"/>
      <color theme="0" tint="-0.1499984740745262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theme="6" tint="-0.249977111117893"/>
      <name val="Arial"/>
      <family val="2"/>
    </font>
    <font>
      <sz val="11"/>
      <color theme="6" tint="-0.249977111117893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41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theme="0" tint="-0.1499679555650502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hair">
        <color theme="0" tint="-0.14996795556505021"/>
      </top>
      <bottom style="thin">
        <color theme="1" tint="4.9989318521683403E-2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hair">
        <color auto="1"/>
      </bottom>
      <diagonal/>
    </border>
    <border>
      <left/>
      <right style="thin">
        <color theme="0" tint="-0.249977111117893"/>
      </right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 style="thin">
        <color theme="0" tint="-0.249977111117893"/>
      </right>
      <top style="hair">
        <color theme="0" tint="-0.14993743705557422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hair">
        <color theme="0" tint="-0.1499374370555742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auto="1"/>
      </top>
      <bottom/>
      <diagonal/>
    </border>
    <border>
      <left style="thin">
        <color theme="0" tint="-0.249977111117893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 tint="-0.249977111117893"/>
      </top>
      <bottom/>
      <diagonal/>
    </border>
    <border>
      <left/>
      <right style="thin">
        <color theme="0"/>
      </right>
      <top/>
      <bottom style="thin">
        <color theme="0" tint="-0.24997711111789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77111117893"/>
      </right>
      <top style="hair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249977111117893"/>
      </left>
      <right/>
      <top/>
      <bottom style="hair">
        <color auto="1"/>
      </bottom>
      <diagonal/>
    </border>
    <border>
      <left style="thin">
        <color theme="0" tint="-0.249977111117893"/>
      </left>
      <right/>
      <top style="hair">
        <color auto="1"/>
      </top>
      <bottom/>
      <diagonal/>
    </border>
    <border>
      <left style="thin">
        <color theme="0" tint="-0.249977111117893"/>
      </left>
      <right/>
      <top style="hair">
        <color theme="0" tint="-0.1499374370555742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hair">
        <color theme="0" tint="-0.14993743705557422"/>
      </bottom>
      <diagonal/>
    </border>
    <border>
      <left/>
      <right style="thin">
        <color theme="0" tint="-0.249977111117893"/>
      </right>
      <top/>
      <bottom style="hair">
        <color theme="0" tint="-0.14993743705557422"/>
      </bottom>
      <diagonal/>
    </border>
  </borders>
  <cellStyleXfs count="10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 applyAlignment="0"/>
    <xf numFmtId="0" fontId="5" fillId="2" borderId="0">
      <alignment horizontal="center" vertical="top" wrapText="1"/>
    </xf>
    <xf numFmtId="37" fontId="6" fillId="0" borderId="0" applyNumberFormat="0" applyFont="0" applyFill="0" applyAlignment="0" applyProtection="0"/>
    <xf numFmtId="0" fontId="7" fillId="3" borderId="1" applyFont="0" applyFill="0" applyBorder="0"/>
    <xf numFmtId="0" fontId="8" fillId="0" borderId="2"/>
    <xf numFmtId="0" fontId="9" fillId="4" borderId="0" applyAlignment="0"/>
    <xf numFmtId="165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11" fillId="0" borderId="2"/>
    <xf numFmtId="168" fontId="12" fillId="0" borderId="0" applyFont="0" applyFill="0" applyBorder="0" applyAlignment="0" applyProtection="0"/>
    <xf numFmtId="3" fontId="13" fillId="0" borderId="0" applyFill="0" applyBorder="0" applyAlignment="0"/>
    <xf numFmtId="0" fontId="14" fillId="0" borderId="0" applyFill="0" applyBorder="0" applyAlignment="0">
      <alignment horizontal="right"/>
    </xf>
    <xf numFmtId="169" fontId="8" fillId="0" borderId="0" applyFont="0" applyFill="0" applyBorder="0" applyAlignment="0" applyProtection="0"/>
    <xf numFmtId="0" fontId="15" fillId="0" borderId="0"/>
    <xf numFmtId="0" fontId="3" fillId="0" borderId="0"/>
    <xf numFmtId="170" fontId="10" fillId="0" borderId="0" applyFont="0" applyFill="0" applyBorder="0" applyAlignment="0" applyProtection="0"/>
    <xf numFmtId="167" fontId="3" fillId="0" borderId="0" applyFont="0" applyFill="0" applyBorder="0" applyAlignment="0" applyProtection="0">
      <protection locked="0"/>
    </xf>
    <xf numFmtId="15" fontId="3" fillId="0" borderId="0" applyFont="0" applyFill="0" applyBorder="0" applyAlignment="0" applyProtection="0">
      <protection locked="0"/>
    </xf>
    <xf numFmtId="0" fontId="3" fillId="0" borderId="0"/>
    <xf numFmtId="164" fontId="3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2" fillId="13" borderId="15" applyNumberFormat="0" applyAlignment="0" applyProtection="0"/>
    <xf numFmtId="0" fontId="31" fillId="12" borderId="15" applyNumberFormat="0" applyAlignment="0" applyProtection="0"/>
    <xf numFmtId="0" fontId="34" fillId="14" borderId="15" applyNumberFormat="0" applyAlignment="0" applyProtection="0"/>
    <xf numFmtId="0" fontId="33" fillId="18" borderId="15" applyNumberFormat="0" applyAlignment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37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1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3" fillId="0" borderId="0"/>
    <xf numFmtId="0" fontId="41" fillId="0" borderId="0"/>
    <xf numFmtId="18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0" fontId="33" fillId="18" borderId="15" applyNumberFormat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52" fillId="0" borderId="0" applyNumberFormat="0" applyFill="0" applyBorder="0" applyProtection="0">
      <alignment horizontal="center" vertical="center" wrapText="1"/>
    </xf>
    <xf numFmtId="0" fontId="31" fillId="12" borderId="15" applyNumberFormat="0" applyAlignment="0" applyProtection="0"/>
    <xf numFmtId="43" fontId="3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41">
    <xf numFmtId="0" fontId="0" fillId="0" borderId="0" xfId="0"/>
    <xf numFmtId="0" fontId="16" fillId="0" borderId="0" xfId="12" applyFont="1" applyFill="1" applyBorder="1" applyAlignment="1"/>
    <xf numFmtId="0" fontId="17" fillId="0" borderId="0" xfId="0" applyFont="1"/>
    <xf numFmtId="0" fontId="19" fillId="0" borderId="0" xfId="0" applyFont="1"/>
    <xf numFmtId="0" fontId="18" fillId="0" borderId="0" xfId="0" applyFont="1" applyBorder="1"/>
    <xf numFmtId="0" fontId="18" fillId="0" borderId="0" xfId="0" applyFont="1" applyFill="1"/>
    <xf numFmtId="0" fontId="19" fillId="0" borderId="0" xfId="0" applyFont="1" applyBorder="1"/>
    <xf numFmtId="0" fontId="18" fillId="0" borderId="0" xfId="0" applyFont="1" applyBorder="1" applyAlignment="1">
      <alignment horizontal="left" indent="1"/>
    </xf>
    <xf numFmtId="0" fontId="0" fillId="0" borderId="0" xfId="0" applyFill="1"/>
    <xf numFmtId="174" fontId="18" fillId="0" borderId="0" xfId="0" applyNumberFormat="1" applyFont="1"/>
    <xf numFmtId="172" fontId="18" fillId="0" borderId="0" xfId="2" applyNumberFormat="1" applyFont="1"/>
    <xf numFmtId="0" fontId="18" fillId="0" borderId="0" xfId="0" applyFont="1" applyFill="1" applyAlignment="1">
      <alignment horizontal="left" indent="2"/>
    </xf>
    <xf numFmtId="167" fontId="20" fillId="7" borderId="0" xfId="21" applyFont="1" applyFill="1" applyBorder="1" applyAlignment="1">
      <alignment vertical="center"/>
      <protection locked="0"/>
    </xf>
    <xf numFmtId="167" fontId="25" fillId="7" borderId="0" xfId="21" applyFont="1" applyFill="1" applyBorder="1" applyAlignment="1">
      <alignment vertical="center"/>
      <protection locked="0"/>
    </xf>
    <xf numFmtId="167" fontId="3" fillId="7" borderId="0" xfId="21" applyFont="1" applyFill="1" applyBorder="1" applyAlignment="1">
      <alignment vertical="center"/>
      <protection locked="0"/>
    </xf>
    <xf numFmtId="15" fontId="22" fillId="7" borderId="0" xfId="22" applyFont="1" applyFill="1" applyBorder="1" applyAlignment="1">
      <alignment vertical="center"/>
      <protection locked="0"/>
    </xf>
    <xf numFmtId="167" fontId="25" fillId="7" borderId="0" xfId="21" applyFont="1" applyFill="1" applyBorder="1" applyAlignment="1">
      <alignment horizontal="left" vertical="center"/>
      <protection locked="0"/>
    </xf>
    <xf numFmtId="175" fontId="25" fillId="7" borderId="0" xfId="21" applyNumberFormat="1" applyFont="1" applyFill="1" applyBorder="1" applyAlignment="1">
      <alignment vertical="center"/>
      <protection locked="0"/>
    </xf>
    <xf numFmtId="0" fontId="17" fillId="0" borderId="0" xfId="0" applyFont="1" applyBorder="1"/>
    <xf numFmtId="0" fontId="17" fillId="0" borderId="0" xfId="0" applyFont="1" applyFill="1" applyBorder="1"/>
    <xf numFmtId="0" fontId="24" fillId="10" borderId="0" xfId="0" applyFont="1" applyFill="1" applyBorder="1"/>
    <xf numFmtId="0" fontId="19" fillId="0" borderId="6" xfId="0" applyFont="1" applyBorder="1" applyAlignment="1">
      <alignment horizontal="left" indent="1"/>
    </xf>
    <xf numFmtId="171" fontId="24" fillId="10" borderId="3" xfId="0" applyNumberFormat="1" applyFont="1" applyFill="1" applyBorder="1" applyAlignment="1">
      <alignment horizontal="left"/>
    </xf>
    <xf numFmtId="9" fontId="18" fillId="0" borderId="0" xfId="2" applyFont="1" applyBorder="1" applyAlignment="1">
      <alignment horizontal="right"/>
    </xf>
    <xf numFmtId="0" fontId="29" fillId="0" borderId="0" xfId="12" applyFont="1" applyFill="1" applyBorder="1" applyAlignment="1"/>
    <xf numFmtId="0" fontId="17" fillId="0" borderId="0" xfId="0" applyFont="1" applyAlignment="1">
      <alignment vertical="center"/>
    </xf>
    <xf numFmtId="174" fontId="19" fillId="0" borderId="0" xfId="0" applyNumberFormat="1" applyFont="1"/>
    <xf numFmtId="0" fontId="17" fillId="0" borderId="3" xfId="0" applyFont="1" applyBorder="1" applyAlignment="1">
      <alignment vertical="center"/>
    </xf>
    <xf numFmtId="174" fontId="17" fillId="0" borderId="0" xfId="0" applyNumberFormat="1" applyFont="1" applyAlignment="1">
      <alignment vertical="center"/>
    </xf>
    <xf numFmtId="10" fontId="18" fillId="0" borderId="0" xfId="2" applyNumberFormat="1" applyFont="1" applyBorder="1" applyAlignment="1">
      <alignment horizontal="right"/>
    </xf>
    <xf numFmtId="0" fontId="18" fillId="0" borderId="7" xfId="0" applyFont="1" applyBorder="1" applyAlignment="1">
      <alignment horizontal="left" indent="1"/>
    </xf>
    <xf numFmtId="174" fontId="18" fillId="0" borderId="8" xfId="0" applyNumberFormat="1" applyFont="1" applyBorder="1"/>
    <xf numFmtId="174" fontId="18" fillId="0" borderId="11" xfId="0" applyNumberFormat="1" applyFont="1" applyBorder="1"/>
    <xf numFmtId="0" fontId="17" fillId="8" borderId="0" xfId="0" applyFont="1" applyFill="1" applyAlignment="1">
      <alignment horizontal="center" wrapText="1"/>
    </xf>
    <xf numFmtId="43" fontId="17" fillId="0" borderId="0" xfId="1" applyFont="1"/>
    <xf numFmtId="0" fontId="18" fillId="0" borderId="0" xfId="0" applyFont="1"/>
    <xf numFmtId="172" fontId="19" fillId="0" borderId="0" xfId="0" applyNumberFormat="1" applyFont="1"/>
    <xf numFmtId="174" fontId="19" fillId="0" borderId="0" xfId="0" applyNumberFormat="1" applyFont="1" applyAlignment="1">
      <alignment vertical="center"/>
    </xf>
    <xf numFmtId="0" fontId="28" fillId="0" borderId="0" xfId="0" applyFont="1"/>
    <xf numFmtId="0" fontId="0" fillId="0" borderId="0" xfId="0" applyBorder="1" applyAlignment="1">
      <alignment horizontal="center"/>
    </xf>
    <xf numFmtId="0" fontId="18" fillId="0" borderId="16" xfId="0" applyFont="1" applyBorder="1" applyAlignment="1">
      <alignment horizontal="left" indent="1"/>
    </xf>
    <xf numFmtId="0" fontId="39" fillId="0" borderId="0" xfId="0" applyFont="1" applyAlignment="1">
      <alignment horizontal="center" vertical="center"/>
    </xf>
    <xf numFmtId="0" fontId="40" fillId="0" borderId="0" xfId="0" applyFont="1"/>
    <xf numFmtId="43" fontId="3" fillId="0" borderId="8" xfId="1" applyFont="1" applyBorder="1"/>
    <xf numFmtId="0" fontId="18" fillId="0" borderId="0" xfId="0" applyFont="1" applyBorder="1" applyAlignment="1">
      <alignment horizontal="center"/>
    </xf>
    <xf numFmtId="43" fontId="3" fillId="0" borderId="7" xfId="1" applyFont="1" applyBorder="1"/>
    <xf numFmtId="0" fontId="3" fillId="0" borderId="7" xfId="0" applyFont="1" applyBorder="1" applyAlignment="1">
      <alignment horizontal="left" indent="1"/>
    </xf>
    <xf numFmtId="174" fontId="17" fillId="0" borderId="0" xfId="1" applyNumberFormat="1" applyFont="1"/>
    <xf numFmtId="1" fontId="42" fillId="0" borderId="0" xfId="1" applyNumberFormat="1" applyFont="1" applyFill="1" applyBorder="1"/>
    <xf numFmtId="0" fontId="3" fillId="0" borderId="7" xfId="0" applyFont="1" applyBorder="1"/>
    <xf numFmtId="0" fontId="36" fillId="0" borderId="0" xfId="0" applyFont="1"/>
    <xf numFmtId="0" fontId="3" fillId="0" borderId="0" xfId="0" applyFont="1"/>
    <xf numFmtId="0" fontId="3" fillId="0" borderId="7" xfId="0" applyFont="1" applyFill="1" applyBorder="1"/>
    <xf numFmtId="43" fontId="3" fillId="8" borderId="8" xfId="1" applyFont="1" applyFill="1" applyBorder="1"/>
    <xf numFmtId="43" fontId="43" fillId="0" borderId="0" xfId="1" applyFont="1"/>
    <xf numFmtId="0" fontId="43" fillId="0" borderId="0" xfId="0" applyFont="1"/>
    <xf numFmtId="43" fontId="3" fillId="0" borderId="8" xfId="1" applyFont="1" applyFill="1" applyBorder="1"/>
    <xf numFmtId="43" fontId="3" fillId="8" borderId="7" xfId="1" applyFont="1" applyFill="1" applyBorder="1"/>
    <xf numFmtId="43" fontId="3" fillId="8" borderId="7" xfId="0" applyNumberFormat="1" applyFont="1" applyFill="1" applyBorder="1"/>
    <xf numFmtId="43" fontId="3" fillId="8" borderId="8" xfId="0" applyNumberFormat="1" applyFont="1" applyFill="1" applyBorder="1"/>
    <xf numFmtId="0" fontId="3" fillId="8" borderId="8" xfId="0" applyFont="1" applyFill="1" applyBorder="1"/>
    <xf numFmtId="173" fontId="3" fillId="8" borderId="8" xfId="1" applyNumberFormat="1" applyFont="1" applyFill="1" applyBorder="1"/>
    <xf numFmtId="174" fontId="3" fillId="8" borderId="8" xfId="1" applyNumberFormat="1" applyFont="1" applyFill="1" applyBorder="1"/>
    <xf numFmtId="174" fontId="3" fillId="8" borderId="8" xfId="0" applyNumberFormat="1" applyFont="1" applyFill="1" applyBorder="1"/>
    <xf numFmtId="174" fontId="3" fillId="0" borderId="0" xfId="1" applyNumberFormat="1" applyFont="1"/>
    <xf numFmtId="43" fontId="3" fillId="8" borderId="0" xfId="1" applyFont="1" applyFill="1" applyBorder="1"/>
    <xf numFmtId="0" fontId="36" fillId="0" borderId="0" xfId="0" applyFont="1" applyFill="1"/>
    <xf numFmtId="173" fontId="18" fillId="0" borderId="0" xfId="2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43" fontId="43" fillId="0" borderId="0" xfId="0" applyNumberFormat="1" applyFont="1"/>
    <xf numFmtId="0" fontId="20" fillId="0" borderId="0" xfId="0" applyFont="1" applyFill="1" applyBorder="1"/>
    <xf numFmtId="171" fontId="20" fillId="0" borderId="0" xfId="0" applyNumberFormat="1" applyFont="1" applyBorder="1"/>
    <xf numFmtId="174" fontId="3" fillId="0" borderId="0" xfId="0" applyNumberFormat="1" applyFont="1"/>
    <xf numFmtId="0" fontId="43" fillId="0" borderId="0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20" fillId="6" borderId="0" xfId="0" applyFont="1" applyFill="1" applyBorder="1"/>
    <xf numFmtId="174" fontId="20" fillId="6" borderId="0" xfId="0" applyNumberFormat="1" applyFont="1" applyFill="1" applyBorder="1"/>
    <xf numFmtId="0" fontId="20" fillId="0" borderId="6" xfId="0" applyFont="1" applyFill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43" fontId="20" fillId="0" borderId="6" xfId="1" applyNumberFormat="1" applyFont="1" applyBorder="1" applyAlignment="1"/>
    <xf numFmtId="43" fontId="20" fillId="0" borderId="6" xfId="1" applyNumberFormat="1" applyFont="1" applyBorder="1" applyAlignment="1">
      <alignment horizontal="left" indent="1"/>
    </xf>
    <xf numFmtId="0" fontId="20" fillId="0" borderId="0" xfId="0" applyFont="1" applyFill="1" applyBorder="1" applyAlignment="1">
      <alignment horizontal="left" vertical="center" indent="2"/>
    </xf>
    <xf numFmtId="0" fontId="3" fillId="0" borderId="8" xfId="0" applyFont="1" applyFill="1" applyBorder="1" applyAlignment="1">
      <alignment horizontal="left" vertical="center" indent="4"/>
    </xf>
    <xf numFmtId="174" fontId="3" fillId="8" borderId="7" xfId="0" applyNumberFormat="1" applyFont="1" applyFill="1" applyBorder="1"/>
    <xf numFmtId="0" fontId="3" fillId="0" borderId="0" xfId="0" applyFont="1" applyFill="1" applyBorder="1" applyAlignment="1">
      <alignment horizontal="left" vertical="center" indent="4"/>
    </xf>
    <xf numFmtId="174" fontId="3" fillId="8" borderId="9" xfId="0" applyNumberFormat="1" applyFont="1" applyFill="1" applyBorder="1"/>
    <xf numFmtId="0" fontId="20" fillId="8" borderId="8" xfId="0" applyFont="1" applyFill="1" applyBorder="1" applyAlignment="1">
      <alignment horizontal="left" vertical="center" indent="2"/>
    </xf>
    <xf numFmtId="0" fontId="3" fillId="8" borderId="8" xfId="0" applyFont="1" applyFill="1" applyBorder="1" applyAlignment="1">
      <alignment horizontal="left" vertical="center" indent="3"/>
    </xf>
    <xf numFmtId="0" fontId="43" fillId="0" borderId="0" xfId="0" applyFont="1" applyFill="1"/>
    <xf numFmtId="0" fontId="36" fillId="8" borderId="0" xfId="0" applyFont="1" applyFill="1"/>
    <xf numFmtId="0" fontId="3" fillId="8" borderId="0" xfId="0" applyFont="1" applyFill="1"/>
    <xf numFmtId="9" fontId="3" fillId="8" borderId="0" xfId="2" applyFont="1" applyFill="1"/>
    <xf numFmtId="0" fontId="20" fillId="8" borderId="0" xfId="0" applyFont="1" applyFill="1" applyBorder="1" applyAlignment="1">
      <alignment horizontal="left" vertical="center" indent="2"/>
    </xf>
    <xf numFmtId="174" fontId="3" fillId="8" borderId="0" xfId="1" applyNumberFormat="1" applyFont="1" applyFill="1"/>
    <xf numFmtId="0" fontId="3" fillId="8" borderId="7" xfId="0" applyFont="1" applyFill="1" applyBorder="1" applyAlignment="1">
      <alignment horizontal="left" vertical="center" indent="3"/>
    </xf>
    <xf numFmtId="0" fontId="3" fillId="0" borderId="8" xfId="0" applyFont="1" applyFill="1" applyBorder="1" applyAlignment="1">
      <alignment horizontal="left" vertical="center" indent="3"/>
    </xf>
    <xf numFmtId="43" fontId="3" fillId="8" borderId="0" xfId="1" quotePrefix="1" applyFont="1" applyFill="1"/>
    <xf numFmtId="43" fontId="3" fillId="8" borderId="0" xfId="0" applyNumberFormat="1" applyFont="1" applyFill="1"/>
    <xf numFmtId="43" fontId="20" fillId="6" borderId="0" xfId="0" applyNumberFormat="1" applyFont="1" applyFill="1" applyBorder="1"/>
    <xf numFmtId="0" fontId="3" fillId="0" borderId="0" xfId="0" applyFont="1" applyFill="1" applyBorder="1" applyAlignment="1">
      <alignment horizontal="left" vertical="center" indent="3"/>
    </xf>
    <xf numFmtId="177" fontId="3" fillId="0" borderId="0" xfId="0" applyNumberFormat="1" applyFont="1" applyFill="1" applyBorder="1"/>
    <xf numFmtId="174" fontId="43" fillId="0" borderId="0" xfId="1" applyNumberFormat="1" applyFont="1" applyFill="1" applyBorder="1"/>
    <xf numFmtId="0" fontId="27" fillId="0" borderId="0" xfId="0" applyFont="1"/>
    <xf numFmtId="178" fontId="0" fillId="0" borderId="0" xfId="0" applyNumberFormat="1"/>
    <xf numFmtId="174" fontId="17" fillId="0" borderId="0" xfId="1" applyNumberFormat="1" applyFont="1" applyAlignment="1">
      <alignment vertical="center"/>
    </xf>
    <xf numFmtId="0" fontId="17" fillId="0" borderId="0" xfId="0" applyFont="1" applyAlignment="1">
      <alignment horizontal="center"/>
    </xf>
    <xf numFmtId="174" fontId="0" fillId="0" borderId="0" xfId="0" applyNumberFormat="1"/>
    <xf numFmtId="173" fontId="49" fillId="0" borderId="0" xfId="0" applyNumberFormat="1" applyFont="1"/>
    <xf numFmtId="174" fontId="24" fillId="10" borderId="0" xfId="1" applyNumberFormat="1" applyFont="1" applyFill="1" applyBorder="1"/>
    <xf numFmtId="9" fontId="0" fillId="0" borderId="0" xfId="2" applyFont="1"/>
    <xf numFmtId="172" fontId="0" fillId="0" borderId="0" xfId="2" applyNumberFormat="1" applyFont="1"/>
    <xf numFmtId="10" fontId="17" fillId="0" borderId="0" xfId="0" applyNumberFormat="1" applyFont="1"/>
    <xf numFmtId="0" fontId="50" fillId="0" borderId="0" xfId="0" applyFont="1"/>
    <xf numFmtId="0" fontId="26" fillId="0" borderId="0" xfId="0" applyFont="1"/>
    <xf numFmtId="0" fontId="2" fillId="8" borderId="0" xfId="0" applyFont="1" applyFill="1" applyBorder="1" applyAlignment="1">
      <alignment horizontal="center"/>
    </xf>
    <xf numFmtId="0" fontId="0" fillId="0" borderId="0" xfId="0"/>
    <xf numFmtId="184" fontId="17" fillId="0" borderId="0" xfId="0" applyNumberFormat="1" applyFont="1"/>
    <xf numFmtId="184" fontId="17" fillId="0" borderId="0" xfId="0" applyNumberFormat="1" applyFont="1" applyAlignment="1">
      <alignment vertical="center"/>
    </xf>
    <xf numFmtId="0" fontId="51" fillId="0" borderId="0" xfId="0" applyFont="1"/>
    <xf numFmtId="0" fontId="51" fillId="0" borderId="0" xfId="0" applyFont="1" applyAlignment="1">
      <alignment vertical="center"/>
    </xf>
    <xf numFmtId="43" fontId="17" fillId="0" borderId="0" xfId="0" applyNumberFormat="1" applyFont="1" applyAlignment="1">
      <alignment vertical="center"/>
    </xf>
    <xf numFmtId="43" fontId="0" fillId="0" borderId="0" xfId="1" applyFont="1"/>
    <xf numFmtId="43" fontId="53" fillId="0" borderId="0" xfId="1" applyFont="1"/>
    <xf numFmtId="9" fontId="17" fillId="0" borderId="0" xfId="1" applyNumberFormat="1" applyFont="1"/>
    <xf numFmtId="4" fontId="18" fillId="0" borderId="0" xfId="0" applyNumberFormat="1" applyFont="1"/>
    <xf numFmtId="174" fontId="18" fillId="0" borderId="0" xfId="0" applyNumberFormat="1" applyFont="1" applyBorder="1"/>
    <xf numFmtId="4" fontId="18" fillId="0" borderId="0" xfId="0" applyNumberFormat="1" applyFont="1" applyBorder="1"/>
    <xf numFmtId="176" fontId="17" fillId="0" borderId="0" xfId="0" applyNumberFormat="1" applyFont="1" applyBorder="1"/>
    <xf numFmtId="10" fontId="18" fillId="0" borderId="0" xfId="0" applyNumberFormat="1" applyFont="1"/>
    <xf numFmtId="43" fontId="17" fillId="0" borderId="0" xfId="1" applyFont="1" applyAlignment="1">
      <alignment vertical="center"/>
    </xf>
    <xf numFmtId="184" fontId="17" fillId="0" borderId="0" xfId="2" applyNumberFormat="1" applyFont="1" applyAlignment="1">
      <alignment vertical="center"/>
    </xf>
    <xf numFmtId="10" fontId="17" fillId="0" borderId="0" xfId="1" applyNumberFormat="1" applyFont="1"/>
    <xf numFmtId="10" fontId="17" fillId="0" borderId="0" xfId="2" applyNumberFormat="1" applyFont="1"/>
    <xf numFmtId="2" fontId="42" fillId="0" borderId="0" xfId="1" applyNumberFormat="1" applyFont="1" applyFill="1" applyBorder="1"/>
    <xf numFmtId="188" fontId="17" fillId="0" borderId="0" xfId="0" applyNumberFormat="1" applyFont="1" applyAlignment="1">
      <alignment vertical="center"/>
    </xf>
    <xf numFmtId="0" fontId="37" fillId="0" borderId="0" xfId="0" applyFont="1"/>
    <xf numFmtId="0" fontId="37" fillId="0" borderId="8" xfId="0" applyFont="1" applyBorder="1" applyAlignment="1">
      <alignment horizontal="left" indent="1"/>
    </xf>
    <xf numFmtId="0" fontId="45" fillId="0" borderId="0" xfId="0" applyFont="1"/>
    <xf numFmtId="0" fontId="37" fillId="0" borderId="3" xfId="0" applyFont="1" applyBorder="1" applyAlignment="1">
      <alignment horizontal="right"/>
    </xf>
    <xf numFmtId="0" fontId="45" fillId="0" borderId="3" xfId="0" applyFont="1" applyBorder="1" applyAlignment="1">
      <alignment horizontal="right"/>
    </xf>
    <xf numFmtId="174" fontId="37" fillId="0" borderId="8" xfId="0" applyNumberFormat="1" applyFont="1" applyBorder="1" applyAlignment="1">
      <alignment horizontal="right"/>
    </xf>
    <xf numFmtId="0" fontId="37" fillId="0" borderId="7" xfId="0" applyFont="1" applyBorder="1" applyAlignment="1">
      <alignment horizontal="left" indent="1"/>
    </xf>
    <xf numFmtId="174" fontId="37" fillId="0" borderId="7" xfId="0" applyNumberFormat="1" applyFont="1" applyBorder="1" applyAlignment="1">
      <alignment horizontal="right"/>
    </xf>
    <xf numFmtId="0" fontId="37" fillId="0" borderId="23" xfId="0" applyFont="1" applyBorder="1" applyAlignment="1">
      <alignment horizontal="left" indent="1"/>
    </xf>
    <xf numFmtId="174" fontId="37" fillId="0" borderId="23" xfId="0" applyNumberFormat="1" applyFont="1" applyBorder="1" applyAlignment="1">
      <alignment horizontal="right"/>
    </xf>
    <xf numFmtId="0" fontId="37" fillId="0" borderId="0" xfId="0" applyFont="1" applyBorder="1" applyAlignment="1">
      <alignment horizontal="left" indent="1"/>
    </xf>
    <xf numFmtId="174" fontId="37" fillId="0" borderId="0" xfId="0" applyNumberFormat="1" applyFont="1" applyBorder="1" applyAlignment="1">
      <alignment horizontal="right"/>
    </xf>
    <xf numFmtId="175" fontId="28" fillId="7" borderId="0" xfId="21" applyNumberFormat="1" applyFont="1" applyFill="1" applyBorder="1" applyAlignment="1">
      <alignment horizontal="left" vertical="center"/>
      <protection locked="0"/>
    </xf>
    <xf numFmtId="43" fontId="26" fillId="0" borderId="0" xfId="0" applyNumberFormat="1" applyFont="1"/>
    <xf numFmtId="0" fontId="18" fillId="0" borderId="11" xfId="0" applyFont="1" applyBorder="1" applyAlignment="1">
      <alignment horizontal="left" indent="1"/>
    </xf>
    <xf numFmtId="174" fontId="28" fillId="0" borderId="0" xfId="0" applyNumberFormat="1" applyFont="1"/>
    <xf numFmtId="43" fontId="28" fillId="8" borderId="8" xfId="0" applyNumberFormat="1" applyFont="1" applyFill="1" applyBorder="1"/>
    <xf numFmtId="43" fontId="28" fillId="0" borderId="8" xfId="1" applyFont="1" applyFill="1" applyBorder="1"/>
    <xf numFmtId="174" fontId="28" fillId="8" borderId="8" xfId="1" applyNumberFormat="1" applyFont="1" applyFill="1" applyBorder="1"/>
    <xf numFmtId="177" fontId="28" fillId="0" borderId="0" xfId="0" applyNumberFormat="1" applyFont="1" applyFill="1" applyBorder="1"/>
    <xf numFmtId="174" fontId="60" fillId="0" borderId="0" xfId="1" applyNumberFormat="1" applyFont="1" applyFill="1" applyBorder="1"/>
    <xf numFmtId="0" fontId="60" fillId="0" borderId="0" xfId="0" applyFont="1"/>
    <xf numFmtId="0" fontId="61" fillId="0" borderId="0" xfId="0" applyFont="1"/>
    <xf numFmtId="0" fontId="0" fillId="0" borderId="0" xfId="2" applyNumberFormat="1" applyFont="1"/>
    <xf numFmtId="0" fontId="20" fillId="0" borderId="0" xfId="0" applyFont="1"/>
    <xf numFmtId="43" fontId="20" fillId="0" borderId="0" xfId="1" applyFont="1"/>
    <xf numFmtId="0" fontId="20" fillId="0" borderId="0" xfId="0" quotePrefix="1" applyFont="1"/>
    <xf numFmtId="0" fontId="20" fillId="0" borderId="0" xfId="0" applyFont="1" applyFill="1" applyBorder="1" applyAlignment="1">
      <alignment horizontal="left"/>
    </xf>
    <xf numFmtId="174" fontId="62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0" fillId="0" borderId="0" xfId="0" applyFont="1" applyFill="1"/>
    <xf numFmtId="0" fontId="18" fillId="8" borderId="8" xfId="0" applyFont="1" applyFill="1" applyBorder="1" applyAlignment="1">
      <alignment horizontal="left" vertical="center" indent="3"/>
    </xf>
    <xf numFmtId="174" fontId="18" fillId="8" borderId="8" xfId="0" applyNumberFormat="1" applyFont="1" applyFill="1" applyBorder="1"/>
    <xf numFmtId="43" fontId="18" fillId="8" borderId="8" xfId="0" applyNumberFormat="1" applyFont="1" applyFill="1" applyBorder="1"/>
    <xf numFmtId="0" fontId="19" fillId="8" borderId="8" xfId="0" applyFont="1" applyFill="1" applyBorder="1" applyAlignment="1">
      <alignment horizontal="left" vertical="center" indent="2"/>
    </xf>
    <xf numFmtId="0" fontId="18" fillId="8" borderId="8" xfId="0" applyFont="1" applyFill="1" applyBorder="1"/>
    <xf numFmtId="173" fontId="18" fillId="8" borderId="8" xfId="1" applyNumberFormat="1" applyFont="1" applyFill="1" applyBorder="1"/>
    <xf numFmtId="4" fontId="43" fillId="0" borderId="0" xfId="0" applyNumberFormat="1" applyFont="1"/>
    <xf numFmtId="0" fontId="2" fillId="0" borderId="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1" fontId="42" fillId="0" borderId="0" xfId="1" applyNumberFormat="1" applyFont="1" applyFill="1" applyBorder="1" applyAlignment="1">
      <alignment horizontal="center" vertical="center"/>
    </xf>
    <xf numFmtId="1" fontId="57" fillId="0" borderId="0" xfId="1" applyNumberFormat="1" applyFont="1" applyFill="1" applyBorder="1" applyAlignment="1">
      <alignment horizontal="center" vertical="center"/>
    </xf>
    <xf numFmtId="2" fontId="42" fillId="0" borderId="0" xfId="1" applyNumberFormat="1" applyFont="1" applyFill="1" applyBorder="1" applyAlignment="1">
      <alignment horizontal="center" vertical="center"/>
    </xf>
    <xf numFmtId="2" fontId="57" fillId="0" borderId="0" xfId="1" applyNumberFormat="1" applyFont="1" applyFill="1" applyBorder="1" applyAlignment="1">
      <alignment horizontal="center" vertical="center"/>
    </xf>
    <xf numFmtId="2" fontId="20" fillId="0" borderId="0" xfId="1" applyNumberFormat="1" applyFont="1" applyFill="1" applyAlignment="1">
      <alignment horizontal="right" vertical="center"/>
    </xf>
    <xf numFmtId="174" fontId="58" fillId="0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1" fontId="37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172" fontId="58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83" fontId="17" fillId="0" borderId="0" xfId="2" applyNumberFormat="1" applyFont="1" applyFill="1" applyBorder="1"/>
    <xf numFmtId="172" fontId="17" fillId="0" borderId="0" xfId="0" applyNumberFormat="1" applyFont="1" applyFill="1" applyBorder="1"/>
    <xf numFmtId="10" fontId="17" fillId="0" borderId="0" xfId="0" applyNumberFormat="1" applyFont="1" applyFill="1" applyBorder="1"/>
    <xf numFmtId="0" fontId="44" fillId="0" borderId="8" xfId="0" applyFont="1" applyBorder="1" applyAlignment="1">
      <alignment horizontal="left" indent="1"/>
    </xf>
    <xf numFmtId="0" fontId="20" fillId="17" borderId="12" xfId="0" applyFont="1" applyFill="1" applyBorder="1" applyAlignment="1">
      <alignment horizontal="left" indent="1"/>
    </xf>
    <xf numFmtId="0" fontId="3" fillId="17" borderId="12" xfId="0" applyFont="1" applyFill="1" applyBorder="1" applyAlignment="1">
      <alignment horizontal="left" indent="1"/>
    </xf>
    <xf numFmtId="187" fontId="43" fillId="0" borderId="0" xfId="0" applyNumberFormat="1" applyFont="1"/>
    <xf numFmtId="43" fontId="43" fillId="0" borderId="0" xfId="1" applyNumberFormat="1" applyFont="1"/>
    <xf numFmtId="1" fontId="43" fillId="0" borderId="0" xfId="0" applyNumberFormat="1" applyFont="1"/>
    <xf numFmtId="0" fontId="3" fillId="0" borderId="11" xfId="0" applyFont="1" applyBorder="1" applyAlignment="1">
      <alignment horizontal="left" indent="1"/>
    </xf>
    <xf numFmtId="43" fontId="20" fillId="17" borderId="12" xfId="1" applyNumberFormat="1" applyFont="1" applyFill="1" applyBorder="1"/>
    <xf numFmtId="0" fontId="19" fillId="0" borderId="6" xfId="0" applyFont="1" applyFill="1" applyBorder="1" applyAlignment="1">
      <alignment horizontal="left" indent="1"/>
    </xf>
    <xf numFmtId="0" fontId="63" fillId="0" borderId="0" xfId="0" applyFont="1"/>
    <xf numFmtId="0" fontId="43" fillId="0" borderId="0" xfId="0" applyFont="1" applyBorder="1"/>
    <xf numFmtId="0" fontId="54" fillId="0" borderId="0" xfId="0" applyFont="1" applyBorder="1"/>
    <xf numFmtId="43" fontId="20" fillId="0" borderId="0" xfId="1" applyFont="1" applyFill="1" applyAlignment="1">
      <alignment horizontal="center" vertical="center"/>
    </xf>
    <xf numFmtId="0" fontId="64" fillId="0" borderId="0" xfId="0" applyFont="1"/>
    <xf numFmtId="0" fontId="20" fillId="0" borderId="0" xfId="0" applyFont="1" applyFill="1"/>
    <xf numFmtId="0" fontId="55" fillId="10" borderId="3" xfId="0" applyFont="1" applyFill="1" applyBorder="1"/>
    <xf numFmtId="0" fontId="0" fillId="10" borderId="3" xfId="0" applyFill="1" applyBorder="1"/>
    <xf numFmtId="0" fontId="62" fillId="0" borderId="0" xfId="0" applyFont="1"/>
    <xf numFmtId="0" fontId="65" fillId="0" borderId="0" xfId="0" applyFont="1"/>
    <xf numFmtId="0" fontId="20" fillId="0" borderId="8" xfId="0" applyFont="1" applyFill="1" applyBorder="1"/>
    <xf numFmtId="0" fontId="20" fillId="0" borderId="7" xfId="0" applyFont="1" applyBorder="1"/>
    <xf numFmtId="43" fontId="20" fillId="0" borderId="8" xfId="1" applyFont="1" applyBorder="1"/>
    <xf numFmtId="10" fontId="43" fillId="0" borderId="0" xfId="2" applyNumberFormat="1" applyFont="1"/>
    <xf numFmtId="0" fontId="42" fillId="5" borderId="0" xfId="0" applyFont="1" applyFill="1" applyAlignment="1">
      <alignment vertical="center"/>
    </xf>
    <xf numFmtId="0" fontId="37" fillId="0" borderId="0" xfId="0" applyFont="1" applyBorder="1"/>
    <xf numFmtId="0" fontId="50" fillId="0" borderId="0" xfId="0" applyFont="1" applyFill="1"/>
    <xf numFmtId="0" fontId="63" fillId="0" borderId="0" xfId="0" applyFont="1" applyFill="1" applyBorder="1" applyAlignment="1">
      <alignment horizontal="right" vertical="center"/>
    </xf>
    <xf numFmtId="0" fontId="63" fillId="0" borderId="0" xfId="0" applyFont="1" applyFill="1" applyBorder="1" applyAlignment="1">
      <alignment horizontal="right"/>
    </xf>
    <xf numFmtId="0" fontId="63" fillId="0" borderId="0" xfId="0" applyFont="1" applyFill="1" applyAlignment="1">
      <alignment horizontal="right"/>
    </xf>
    <xf numFmtId="0" fontId="63" fillId="0" borderId="0" xfId="0" applyFont="1" applyFill="1" applyAlignment="1">
      <alignment horizontal="right" vertical="center"/>
    </xf>
    <xf numFmtId="174" fontId="2" fillId="0" borderId="12" xfId="0" applyNumberFormat="1" applyFont="1" applyFill="1" applyBorder="1" applyAlignment="1">
      <alignment horizontal="right"/>
    </xf>
    <xf numFmtId="174" fontId="2" fillId="0" borderId="13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78" fontId="2" fillId="0" borderId="12" xfId="0" applyNumberFormat="1" applyFont="1" applyFill="1" applyBorder="1" applyAlignment="1">
      <alignment horizontal="right"/>
    </xf>
    <xf numFmtId="0" fontId="67" fillId="0" borderId="0" xfId="0" applyFont="1"/>
    <xf numFmtId="0" fontId="68" fillId="17" borderId="0" xfId="0" applyFont="1" applyFill="1"/>
    <xf numFmtId="174" fontId="68" fillId="17" borderId="0" xfId="0" applyNumberFormat="1" applyFont="1" applyFill="1"/>
    <xf numFmtId="193" fontId="43" fillId="0" borderId="0" xfId="0" applyNumberFormat="1" applyFont="1"/>
    <xf numFmtId="0" fontId="18" fillId="0" borderId="0" xfId="0" applyFont="1" applyBorder="1" applyAlignment="1">
      <alignment horizontal="left"/>
    </xf>
    <xf numFmtId="172" fontId="18" fillId="0" borderId="0" xfId="2" applyNumberFormat="1" applyFont="1" applyBorder="1"/>
    <xf numFmtId="174" fontId="3" fillId="8" borderId="0" xfId="0" applyNumberFormat="1" applyFont="1" applyFill="1" applyBorder="1"/>
    <xf numFmtId="1" fontId="68" fillId="17" borderId="0" xfId="0" applyNumberFormat="1" applyFont="1" applyFill="1" applyAlignment="1">
      <alignment horizontal="left"/>
    </xf>
    <xf numFmtId="174" fontId="68" fillId="17" borderId="31" xfId="0" applyNumberFormat="1" applyFont="1" applyFill="1" applyBorder="1"/>
    <xf numFmtId="174" fontId="68" fillId="17" borderId="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1" fillId="5" borderId="34" xfId="0" applyFont="1" applyFill="1" applyBorder="1" applyAlignment="1">
      <alignment horizontal="center"/>
    </xf>
    <xf numFmtId="0" fontId="21" fillId="19" borderId="24" xfId="0" applyFont="1" applyFill="1" applyBorder="1" applyAlignment="1">
      <alignment horizontal="left"/>
    </xf>
    <xf numFmtId="0" fontId="21" fillId="19" borderId="0" xfId="0" applyFont="1" applyFill="1" applyAlignment="1">
      <alignment horizontal="right"/>
    </xf>
    <xf numFmtId="0" fontId="42" fillId="0" borderId="0" xfId="0" applyFont="1"/>
    <xf numFmtId="0" fontId="19" fillId="6" borderId="0" xfId="0" applyFont="1" applyFill="1" applyBorder="1"/>
    <xf numFmtId="0" fontId="19" fillId="6" borderId="0" xfId="0" applyFont="1" applyFill="1" applyBorder="1" applyAlignment="1">
      <alignment horizontal="center"/>
    </xf>
    <xf numFmtId="0" fontId="19" fillId="6" borderId="26" xfId="0" applyFont="1" applyFill="1" applyBorder="1"/>
    <xf numFmtId="0" fontId="19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6" xfId="0" applyFont="1" applyFill="1" applyBorder="1"/>
    <xf numFmtId="0" fontId="18" fillId="0" borderId="0" xfId="0" applyFont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9" fillId="8" borderId="6" xfId="0" applyFont="1" applyFill="1" applyBorder="1" applyAlignment="1">
      <alignment horizontal="left" indent="1"/>
    </xf>
    <xf numFmtId="0" fontId="70" fillId="0" borderId="6" xfId="0" applyFont="1" applyBorder="1" applyAlignment="1">
      <alignment horizontal="left" indent="1"/>
    </xf>
    <xf numFmtId="0" fontId="19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1" fillId="0" borderId="0" xfId="0" applyFont="1" applyBorder="1"/>
    <xf numFmtId="0" fontId="19" fillId="0" borderId="0" xfId="0" applyFont="1" applyFill="1" applyBorder="1" applyAlignment="1">
      <alignment horizontal="left" vertical="center" indent="2"/>
    </xf>
    <xf numFmtId="0" fontId="18" fillId="0" borderId="8" xfId="0" applyFont="1" applyFill="1" applyBorder="1" applyAlignment="1">
      <alignment horizontal="left" vertical="center" indent="3"/>
    </xf>
    <xf numFmtId="0" fontId="18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 indent="1"/>
    </xf>
    <xf numFmtId="0" fontId="18" fillId="0" borderId="8" xfId="0" applyFont="1" applyBorder="1" applyAlignment="1">
      <alignment horizontal="left"/>
    </xf>
    <xf numFmtId="0" fontId="19" fillId="0" borderId="8" xfId="0" applyFont="1" applyFill="1" applyBorder="1" applyAlignment="1">
      <alignment horizontal="left" vertical="center" indent="2"/>
    </xf>
    <xf numFmtId="9" fontId="18" fillId="0" borderId="8" xfId="0" applyNumberFormat="1" applyFont="1" applyBorder="1" applyAlignment="1">
      <alignment horizontal="left"/>
    </xf>
    <xf numFmtId="176" fontId="3" fillId="0" borderId="8" xfId="0" applyNumberFormat="1" applyFont="1" applyBorder="1" applyAlignment="1">
      <alignment horizontal="center"/>
    </xf>
    <xf numFmtId="176" fontId="40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40" fillId="0" borderId="8" xfId="0" applyFont="1" applyBorder="1"/>
    <xf numFmtId="0" fontId="40" fillId="0" borderId="8" xfId="0" applyFont="1" applyBorder="1" applyAlignment="1">
      <alignment horizontal="center"/>
    </xf>
    <xf numFmtId="0" fontId="18" fillId="8" borderId="0" xfId="0" applyFont="1" applyFill="1" applyBorder="1" applyAlignment="1">
      <alignment horizontal="left" vertical="center" indent="3"/>
    </xf>
    <xf numFmtId="0" fontId="71" fillId="0" borderId="0" xfId="0" applyFont="1" applyFill="1" applyBorder="1"/>
    <xf numFmtId="0" fontId="19" fillId="8" borderId="0" xfId="0" applyFont="1" applyFill="1" applyBorder="1" applyAlignment="1">
      <alignment horizontal="left" vertical="center" indent="2"/>
    </xf>
    <xf numFmtId="0" fontId="3" fillId="0" borderId="7" xfId="0" applyFont="1" applyFill="1" applyBorder="1" applyAlignment="1">
      <alignment horizontal="left" vertical="center" indent="3"/>
    </xf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 indent="1"/>
    </xf>
    <xf numFmtId="0" fontId="18" fillId="0" borderId="0" xfId="0" applyFont="1" applyFill="1" applyBorder="1"/>
    <xf numFmtId="0" fontId="18" fillId="0" borderId="7" xfId="0" applyFont="1" applyFill="1" applyBorder="1" applyAlignment="1">
      <alignment horizontal="left" vertical="center" indent="3"/>
    </xf>
    <xf numFmtId="0" fontId="18" fillId="0" borderId="7" xfId="0" applyFont="1" applyBorder="1" applyAlignment="1">
      <alignment horizontal="left"/>
    </xf>
    <xf numFmtId="172" fontId="72" fillId="0" borderId="0" xfId="0" applyNumberFormat="1" applyFont="1" applyFill="1" applyBorder="1"/>
    <xf numFmtId="43" fontId="40" fillId="0" borderId="8" xfId="1" applyNumberFormat="1" applyFont="1" applyBorder="1" applyAlignment="1">
      <alignment horizontal="right"/>
    </xf>
    <xf numFmtId="10" fontId="40" fillId="8" borderId="8" xfId="2" applyNumberFormat="1" applyFont="1" applyFill="1" applyBorder="1"/>
    <xf numFmtId="176" fontId="40" fillId="8" borderId="8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3"/>
    </xf>
    <xf numFmtId="0" fontId="18" fillId="0" borderId="0" xfId="0" applyFont="1" applyFill="1" applyBorder="1" applyAlignment="1">
      <alignment horizontal="left"/>
    </xf>
    <xf numFmtId="191" fontId="18" fillId="0" borderId="0" xfId="1" applyNumberFormat="1" applyFont="1" applyFill="1" applyBorder="1"/>
    <xf numFmtId="0" fontId="18" fillId="0" borderId="0" xfId="0" applyFont="1" applyFill="1" applyBorder="1" applyAlignment="1">
      <alignment horizontal="left" indent="1"/>
    </xf>
    <xf numFmtId="43" fontId="18" fillId="0" borderId="0" xfId="1" applyFont="1" applyFill="1" applyBorder="1" applyAlignment="1">
      <alignment horizontal="center"/>
    </xf>
    <xf numFmtId="0" fontId="70" fillId="6" borderId="0" xfId="0" applyFont="1" applyFill="1" applyBorder="1" applyAlignment="1">
      <alignment horizontal="center"/>
    </xf>
    <xf numFmtId="0" fontId="18" fillId="0" borderId="6" xfId="0" applyFont="1" applyBorder="1"/>
    <xf numFmtId="0" fontId="18" fillId="0" borderId="27" xfId="0" applyFont="1" applyBorder="1"/>
    <xf numFmtId="0" fontId="18" fillId="0" borderId="26" xfId="0" applyFont="1" applyBorder="1"/>
    <xf numFmtId="171" fontId="24" fillId="10" borderId="3" xfId="0" applyNumberFormat="1" applyFont="1" applyFill="1" applyBorder="1" applyAlignment="1">
      <alignment horizontal="center"/>
    </xf>
    <xf numFmtId="0" fontId="73" fillId="0" borderId="0" xfId="0" applyFont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/>
    <xf numFmtId="0" fontId="21" fillId="0" borderId="14" xfId="0" applyFont="1" applyFill="1" applyBorder="1"/>
    <xf numFmtId="0" fontId="21" fillId="0" borderId="0" xfId="0" applyFont="1" applyFill="1" applyAlignment="1">
      <alignment horizontal="center" vertical="center"/>
    </xf>
    <xf numFmtId="0" fontId="63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3" fontId="19" fillId="0" borderId="0" xfId="1" applyFont="1" applyFill="1" applyAlignment="1">
      <alignment horizontal="center" vertical="center"/>
    </xf>
    <xf numFmtId="0" fontId="19" fillId="0" borderId="0" xfId="0" applyFont="1" applyFill="1" applyBorder="1"/>
    <xf numFmtId="0" fontId="3" fillId="0" borderId="25" xfId="1" applyNumberFormat="1" applyFont="1" applyFill="1" applyBorder="1"/>
    <xf numFmtId="0" fontId="19" fillId="0" borderId="0" xfId="0" applyFont="1" applyFill="1" applyBorder="1" applyAlignment="1">
      <alignment horizontal="center"/>
    </xf>
    <xf numFmtId="0" fontId="54" fillId="0" borderId="0" xfId="0" applyFont="1" applyFill="1" applyBorder="1"/>
    <xf numFmtId="174" fontId="20" fillId="0" borderId="0" xfId="0" applyNumberFormat="1" applyFont="1" applyFill="1" applyBorder="1"/>
    <xf numFmtId="43" fontId="3" fillId="0" borderId="0" xfId="1" applyFont="1" applyFill="1" applyBorder="1"/>
    <xf numFmtId="43" fontId="3" fillId="0" borderId="8" xfId="0" applyNumberFormat="1" applyFont="1" applyFill="1" applyBorder="1"/>
    <xf numFmtId="43" fontId="3" fillId="0" borderId="7" xfId="0" applyNumberFormat="1" applyFont="1" applyFill="1" applyBorder="1"/>
    <xf numFmtId="43" fontId="20" fillId="0" borderId="0" xfId="0" applyNumberFormat="1" applyFont="1" applyFill="1" applyBorder="1"/>
    <xf numFmtId="174" fontId="0" fillId="0" borderId="0" xfId="1" applyNumberFormat="1" applyFont="1"/>
    <xf numFmtId="174" fontId="56" fillId="0" borderId="12" xfId="0" applyNumberFormat="1" applyFont="1" applyFill="1" applyBorder="1" applyAlignment="1">
      <alignment horizontal="right"/>
    </xf>
    <xf numFmtId="174" fontId="56" fillId="0" borderId="13" xfId="0" applyNumberFormat="1" applyFont="1" applyFill="1" applyBorder="1" applyAlignment="1">
      <alignment horizontal="right"/>
    </xf>
    <xf numFmtId="178" fontId="56" fillId="0" borderId="12" xfId="0" applyNumberFormat="1" applyFont="1" applyFill="1" applyBorder="1" applyAlignment="1">
      <alignment horizontal="right"/>
    </xf>
    <xf numFmtId="0" fontId="72" fillId="0" borderId="0" xfId="0" applyFont="1" applyBorder="1"/>
    <xf numFmtId="0" fontId="46" fillId="6" borderId="0" xfId="0" applyFont="1" applyFill="1" applyBorder="1" applyAlignment="1">
      <alignment horizontal="center"/>
    </xf>
    <xf numFmtId="0" fontId="72" fillId="0" borderId="0" xfId="0" applyFont="1" applyFill="1" applyBorder="1"/>
    <xf numFmtId="0" fontId="46" fillId="6" borderId="0" xfId="0" applyFont="1" applyFill="1" applyBorder="1"/>
    <xf numFmtId="0" fontId="28" fillId="0" borderId="6" xfId="0" applyFont="1" applyBorder="1"/>
    <xf numFmtId="0" fontId="26" fillId="0" borderId="0" xfId="0" applyFont="1" applyBorder="1"/>
    <xf numFmtId="0" fontId="56" fillId="0" borderId="5" xfId="0" applyFont="1" applyFill="1" applyBorder="1" applyAlignment="1">
      <alignment horizontal="center"/>
    </xf>
    <xf numFmtId="0" fontId="45" fillId="0" borderId="0" xfId="0" applyFont="1" applyBorder="1" applyAlignment="1">
      <alignment horizontal="right"/>
    </xf>
    <xf numFmtId="43" fontId="20" fillId="17" borderId="0" xfId="1" applyNumberFormat="1" applyFont="1" applyFill="1" applyBorder="1"/>
    <xf numFmtId="0" fontId="68" fillId="17" borderId="0" xfId="0" applyFont="1" applyFill="1" applyAlignment="1">
      <alignment horizontal="right"/>
    </xf>
    <xf numFmtId="0" fontId="68" fillId="17" borderId="31" xfId="0" applyFont="1" applyFill="1" applyBorder="1" applyAlignment="1">
      <alignment horizontal="right"/>
    </xf>
    <xf numFmtId="174" fontId="28" fillId="0" borderId="8" xfId="1" applyNumberFormat="1" applyFont="1" applyFill="1" applyBorder="1"/>
    <xf numFmtId="173" fontId="18" fillId="0" borderId="8" xfId="1" applyNumberFormat="1" applyFont="1" applyFill="1" applyBorder="1"/>
    <xf numFmtId="17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184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1" fillId="11" borderId="24" xfId="0" applyFont="1" applyFill="1" applyBorder="1" applyAlignment="1">
      <alignment horizontal="center"/>
    </xf>
    <xf numFmtId="0" fontId="21" fillId="11" borderId="0" xfId="0" applyFont="1" applyFill="1" applyAlignment="1">
      <alignment horizontal="center"/>
    </xf>
    <xf numFmtId="0" fontId="21" fillId="19" borderId="0" xfId="0" applyFont="1" applyFill="1" applyAlignment="1">
      <alignment horizontal="center"/>
    </xf>
    <xf numFmtId="2" fontId="17" fillId="0" borderId="0" xfId="0" applyNumberFormat="1" applyFont="1"/>
    <xf numFmtId="2" fontId="18" fillId="0" borderId="0" xfId="0" applyNumberFormat="1" applyFont="1" applyAlignment="1">
      <alignment horizontal="left" indent="1"/>
    </xf>
    <xf numFmtId="2" fontId="18" fillId="0" borderId="0" xfId="0" applyNumberFormat="1" applyFont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8" fillId="0" borderId="0" xfId="2" applyNumberFormat="1" applyFont="1" applyFill="1" applyBorder="1" applyAlignment="1">
      <alignment horizontal="right"/>
    </xf>
    <xf numFmtId="2" fontId="18" fillId="0" borderId="0" xfId="1" applyNumberFormat="1" applyFont="1" applyFill="1" applyBorder="1" applyAlignment="1">
      <alignment horizontal="right"/>
    </xf>
    <xf numFmtId="2" fontId="17" fillId="0" borderId="0" xfId="0" applyNumberFormat="1" applyFont="1" applyFill="1" applyBorder="1"/>
    <xf numFmtId="2" fontId="43" fillId="0" borderId="0" xfId="0" applyNumberFormat="1" applyFont="1"/>
    <xf numFmtId="2" fontId="43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18" fillId="0" borderId="38" xfId="0" applyFont="1" applyFill="1" applyBorder="1"/>
    <xf numFmtId="0" fontId="21" fillId="17" borderId="0" xfId="0" applyFont="1" applyFill="1" applyBorder="1" applyAlignment="1">
      <alignment horizontal="center"/>
    </xf>
    <xf numFmtId="0" fontId="21" fillId="17" borderId="40" xfId="0" applyFont="1" applyFill="1" applyBorder="1" applyAlignment="1">
      <alignment horizontal="center"/>
    </xf>
    <xf numFmtId="0" fontId="3" fillId="17" borderId="25" xfId="1" applyNumberFormat="1" applyFont="1" applyFill="1" applyBorder="1"/>
    <xf numFmtId="0" fontId="74" fillId="9" borderId="43" xfId="0" applyFont="1" applyFill="1" applyBorder="1" applyAlignment="1">
      <alignment horizontal="right"/>
    </xf>
    <xf numFmtId="174" fontId="74" fillId="9" borderId="43" xfId="0" applyNumberFormat="1" applyFont="1" applyFill="1" applyBorder="1"/>
    <xf numFmtId="0" fontId="21" fillId="17" borderId="0" xfId="0" applyFont="1" applyFill="1" applyBorder="1" applyAlignment="1">
      <alignment horizontal="centerContinuous"/>
    </xf>
    <xf numFmtId="0" fontId="74" fillId="9" borderId="43" xfId="0" applyFont="1" applyFill="1" applyBorder="1" applyAlignment="1">
      <alignment vertical="center"/>
    </xf>
    <xf numFmtId="0" fontId="21" fillId="17" borderId="0" xfId="0" applyFont="1" applyFill="1" applyBorder="1" applyAlignment="1">
      <alignment horizontal="left"/>
    </xf>
    <xf numFmtId="0" fontId="21" fillId="17" borderId="0" xfId="0" applyFont="1" applyFill="1" applyAlignment="1">
      <alignment horizontal="centerContinuous"/>
    </xf>
    <xf numFmtId="0" fontId="18" fillId="0" borderId="0" xfId="0" applyFont="1" applyBorder="1" applyAlignment="1">
      <alignment horizontal="left" vertical="center"/>
    </xf>
    <xf numFmtId="0" fontId="3" fillId="17" borderId="28" xfId="1" applyNumberFormat="1" applyFont="1" applyFill="1" applyBorder="1"/>
    <xf numFmtId="178" fontId="74" fillId="10" borderId="3" xfId="1" applyNumberFormat="1" applyFont="1" applyFill="1" applyBorder="1" applyAlignment="1">
      <alignment horizontal="right"/>
    </xf>
    <xf numFmtId="0" fontId="63" fillId="0" borderId="0" xfId="0" applyFont="1" applyFill="1" applyBorder="1" applyAlignment="1">
      <alignment horizontal="center" vertical="center"/>
    </xf>
    <xf numFmtId="0" fontId="63" fillId="0" borderId="0" xfId="1" applyNumberFormat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horizontal="center" vertical="center"/>
    </xf>
    <xf numFmtId="174" fontId="0" fillId="0" borderId="0" xfId="1" applyNumberFormat="1" applyFont="1" applyFill="1" applyBorder="1"/>
    <xf numFmtId="43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17" borderId="39" xfId="1" applyNumberFormat="1" applyFont="1" applyFill="1" applyBorder="1"/>
    <xf numFmtId="172" fontId="3" fillId="17" borderId="25" xfId="2" applyNumberFormat="1" applyFont="1" applyFill="1" applyBorder="1" applyAlignment="1">
      <alignment horizontal="center"/>
    </xf>
    <xf numFmtId="43" fontId="3" fillId="17" borderId="25" xfId="1" applyFont="1" applyFill="1" applyBorder="1" applyAlignment="1">
      <alignment horizontal="center"/>
    </xf>
    <xf numFmtId="43" fontId="18" fillId="17" borderId="25" xfId="1" applyFont="1" applyFill="1" applyBorder="1" applyAlignment="1">
      <alignment horizontal="center"/>
    </xf>
    <xf numFmtId="184" fontId="3" fillId="17" borderId="25" xfId="2" applyNumberFormat="1" applyFont="1" applyFill="1" applyBorder="1" applyAlignment="1">
      <alignment horizontal="center"/>
    </xf>
    <xf numFmtId="10" fontId="3" fillId="17" borderId="25" xfId="2" applyNumberFormat="1" applyFont="1" applyFill="1" applyBorder="1" applyAlignment="1">
      <alignment horizontal="center"/>
    </xf>
    <xf numFmtId="43" fontId="3" fillId="17" borderId="25" xfId="1" applyFont="1" applyFill="1" applyBorder="1"/>
    <xf numFmtId="43" fontId="18" fillId="17" borderId="25" xfId="1" applyFont="1" applyFill="1" applyBorder="1"/>
    <xf numFmtId="10" fontId="18" fillId="17" borderId="25" xfId="2" applyNumberFormat="1" applyFont="1" applyFill="1" applyBorder="1"/>
    <xf numFmtId="190" fontId="18" fillId="17" borderId="25" xfId="1" applyNumberFormat="1" applyFont="1" applyFill="1" applyBorder="1"/>
    <xf numFmtId="189" fontId="18" fillId="17" borderId="25" xfId="1" applyNumberFormat="1" applyFont="1" applyFill="1" applyBorder="1"/>
    <xf numFmtId="181" fontId="18" fillId="17" borderId="25" xfId="1" applyNumberFormat="1" applyFont="1" applyFill="1" applyBorder="1"/>
    <xf numFmtId="191" fontId="18" fillId="17" borderId="25" xfId="1" applyNumberFormat="1" applyFont="1" applyFill="1" applyBorder="1"/>
    <xf numFmtId="0" fontId="21" fillId="0" borderId="0" xfId="0" applyFont="1" applyFill="1" applyBorder="1" applyAlignment="1">
      <alignment horizontal="centerContinuous"/>
    </xf>
    <xf numFmtId="174" fontId="68" fillId="0" borderId="0" xfId="0" applyNumberFormat="1" applyFont="1" applyFill="1" applyBorder="1"/>
    <xf numFmtId="178" fontId="74" fillId="0" borderId="0" xfId="1" applyNumberFormat="1" applyFont="1" applyFill="1" applyBorder="1" applyAlignment="1">
      <alignment horizontal="right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3" fillId="0" borderId="0" xfId="1" applyNumberFormat="1" applyFont="1" applyFill="1" applyBorder="1"/>
    <xf numFmtId="0" fontId="40" fillId="0" borderId="0" xfId="0" applyFont="1" applyFill="1" applyBorder="1"/>
    <xf numFmtId="1" fontId="3" fillId="0" borderId="0" xfId="1" applyNumberFormat="1" applyFont="1" applyFill="1" applyBorder="1"/>
    <xf numFmtId="0" fontId="42" fillId="0" borderId="0" xfId="0" applyFont="1" applyFill="1" applyBorder="1"/>
    <xf numFmtId="178" fontId="24" fillId="0" borderId="0" xfId="1" applyNumberFormat="1" applyFont="1" applyFill="1" applyBorder="1" applyAlignment="1">
      <alignment horizontal="right"/>
    </xf>
    <xf numFmtId="43" fontId="20" fillId="0" borderId="0" xfId="1" applyFont="1" applyFill="1" applyBorder="1"/>
    <xf numFmtId="174" fontId="3" fillId="0" borderId="0" xfId="0" applyNumberFormat="1" applyFont="1" applyFill="1" applyBorder="1"/>
    <xf numFmtId="43" fontId="20" fillId="0" borderId="0" xfId="1" applyNumberFormat="1" applyFont="1" applyFill="1" applyBorder="1" applyAlignment="1">
      <alignment horizontal="left" indent="1"/>
    </xf>
    <xf numFmtId="174" fontId="3" fillId="0" borderId="0" xfId="1" applyNumberFormat="1" applyFont="1" applyFill="1" applyBorder="1"/>
    <xf numFmtId="43" fontId="3" fillId="0" borderId="0" xfId="0" applyNumberFormat="1" applyFont="1" applyFill="1" applyBorder="1"/>
    <xf numFmtId="43" fontId="18" fillId="0" borderId="0" xfId="0" applyNumberFormat="1" applyFont="1" applyFill="1" applyBorder="1"/>
    <xf numFmtId="9" fontId="3" fillId="0" borderId="0" xfId="2" applyFont="1" applyFill="1" applyBorder="1"/>
    <xf numFmtId="173" fontId="3" fillId="0" borderId="0" xfId="1" applyNumberFormat="1" applyFont="1" applyFill="1" applyBorder="1"/>
    <xf numFmtId="0" fontId="21" fillId="17" borderId="42" xfId="0" applyFont="1" applyFill="1" applyBorder="1" applyAlignment="1">
      <alignment horizontal="centerContinuous"/>
    </xf>
    <xf numFmtId="3" fontId="68" fillId="17" borderId="0" xfId="0" applyNumberFormat="1" applyFont="1" applyFill="1" applyAlignment="1">
      <alignment horizontal="right"/>
    </xf>
    <xf numFmtId="3" fontId="68" fillId="17" borderId="0" xfId="0" applyNumberFormat="1" applyFont="1" applyFill="1" applyBorder="1" applyAlignment="1">
      <alignment horizontal="right"/>
    </xf>
    <xf numFmtId="3" fontId="68" fillId="17" borderId="0" xfId="0" applyNumberFormat="1" applyFont="1" applyFill="1" applyAlignment="1">
      <alignment horizontal="center"/>
    </xf>
    <xf numFmtId="3" fontId="68" fillId="17" borderId="0" xfId="0" applyNumberFormat="1" applyFont="1" applyFill="1" applyBorder="1" applyAlignment="1">
      <alignment horizontal="center"/>
    </xf>
    <xf numFmtId="3" fontId="68" fillId="17" borderId="0" xfId="0" applyNumberFormat="1" applyFont="1" applyFill="1" applyAlignment="1">
      <alignment horizontal="left"/>
    </xf>
    <xf numFmtId="3" fontId="68" fillId="17" borderId="0" xfId="0" applyNumberFormat="1" applyFont="1" applyFill="1" applyBorder="1"/>
    <xf numFmtId="3" fontId="68" fillId="17" borderId="0" xfId="0" applyNumberFormat="1" applyFont="1" applyFill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74" fontId="74" fillId="10" borderId="0" xfId="1" applyNumberFormat="1" applyFont="1" applyFill="1" applyBorder="1"/>
    <xf numFmtId="174" fontId="74" fillId="10" borderId="0" xfId="1" applyNumberFormat="1" applyFont="1" applyFill="1" applyBorder="1" applyAlignment="1">
      <alignment horizontal="center" vertical="center"/>
    </xf>
    <xf numFmtId="174" fontId="74" fillId="0" borderId="0" xfId="1" applyNumberFormat="1" applyFont="1" applyFill="1" applyBorder="1" applyAlignment="1">
      <alignment horizontal="center" vertical="center"/>
    </xf>
    <xf numFmtId="0" fontId="75" fillId="10" borderId="17" xfId="0" applyFont="1" applyFill="1" applyBorder="1" applyAlignment="1">
      <alignment horizontal="center" wrapText="1"/>
    </xf>
    <xf numFmtId="0" fontId="75" fillId="10" borderId="17" xfId="0" applyFont="1" applyFill="1" applyBorder="1" applyAlignment="1">
      <alignment horizontal="center" vertical="center" wrapText="1"/>
    </xf>
    <xf numFmtId="3" fontId="76" fillId="10" borderId="13" xfId="0" applyNumberFormat="1" applyFont="1" applyFill="1" applyBorder="1" applyAlignment="1">
      <alignment horizontal="center" vertical="center" wrapText="1"/>
    </xf>
    <xf numFmtId="3" fontId="77" fillId="10" borderId="13" xfId="0" applyNumberFormat="1" applyFont="1" applyFill="1" applyBorder="1" applyAlignment="1">
      <alignment horizontal="right" vertical="center"/>
    </xf>
    <xf numFmtId="0" fontId="19" fillId="11" borderId="10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178" fontId="19" fillId="11" borderId="21" xfId="0" applyNumberFormat="1" applyFont="1" applyFill="1" applyBorder="1" applyAlignment="1">
      <alignment horizontal="center" vertical="center"/>
    </xf>
    <xf numFmtId="178" fontId="19" fillId="11" borderId="21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19" fillId="11" borderId="21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9" borderId="0" xfId="0" applyFont="1" applyFill="1" applyAlignment="1">
      <alignment vertical="center"/>
    </xf>
    <xf numFmtId="0" fontId="19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left" vertical="center"/>
    </xf>
    <xf numFmtId="0" fontId="20" fillId="6" borderId="0" xfId="0" applyFont="1" applyFill="1" applyBorder="1" applyAlignment="1">
      <alignment horizontal="center"/>
    </xf>
    <xf numFmtId="0" fontId="19" fillId="9" borderId="0" xfId="0" applyFont="1" applyFill="1" applyAlignment="1">
      <alignment vertical="center"/>
    </xf>
    <xf numFmtId="0" fontId="28" fillId="0" borderId="25" xfId="1" applyNumberFormat="1" applyFont="1" applyFill="1" applyBorder="1"/>
    <xf numFmtId="0" fontId="28" fillId="0" borderId="28" xfId="1" applyNumberFormat="1" applyFont="1" applyFill="1" applyBorder="1"/>
    <xf numFmtId="0" fontId="28" fillId="0" borderId="0" xfId="0" applyFont="1" applyFill="1"/>
    <xf numFmtId="0" fontId="28" fillId="0" borderId="26" xfId="0" applyFont="1" applyFill="1" applyBorder="1"/>
    <xf numFmtId="0" fontId="28" fillId="0" borderId="0" xfId="0" applyFont="1" applyFill="1" applyBorder="1"/>
    <xf numFmtId="0" fontId="18" fillId="0" borderId="48" xfId="0" applyFont="1" applyFill="1" applyBorder="1"/>
    <xf numFmtId="0" fontId="28" fillId="0" borderId="25" xfId="0" applyFont="1" applyFill="1" applyBorder="1"/>
    <xf numFmtId="1" fontId="74" fillId="9" borderId="43" xfId="0" applyNumberFormat="1" applyFont="1" applyFill="1" applyBorder="1" applyAlignment="1">
      <alignment horizontal="right"/>
    </xf>
    <xf numFmtId="1" fontId="74" fillId="9" borderId="49" xfId="0" applyNumberFormat="1" applyFont="1" applyFill="1" applyBorder="1" applyAlignment="1">
      <alignment horizontal="right"/>
    </xf>
    <xf numFmtId="0" fontId="74" fillId="9" borderId="49" xfId="0" applyFont="1" applyFill="1" applyBorder="1" applyAlignment="1">
      <alignment vertical="center"/>
    </xf>
    <xf numFmtId="178" fontId="74" fillId="10" borderId="50" xfId="1" applyNumberFormat="1" applyFont="1" applyFill="1" applyBorder="1" applyAlignment="1">
      <alignment horizontal="right"/>
    </xf>
    <xf numFmtId="0" fontId="74" fillId="9" borderId="49" xfId="0" applyFont="1" applyFill="1" applyBorder="1" applyAlignment="1">
      <alignment horizontal="right"/>
    </xf>
    <xf numFmtId="0" fontId="43" fillId="0" borderId="47" xfId="0" applyFont="1" applyBorder="1"/>
    <xf numFmtId="171" fontId="24" fillId="10" borderId="50" xfId="0" applyNumberFormat="1" applyFont="1" applyFill="1" applyBorder="1"/>
    <xf numFmtId="174" fontId="74" fillId="9" borderId="49" xfId="0" applyNumberFormat="1" applyFont="1" applyFill="1" applyBorder="1"/>
    <xf numFmtId="0" fontId="68" fillId="17" borderId="47" xfId="0" applyFont="1" applyFill="1" applyBorder="1"/>
    <xf numFmtId="0" fontId="18" fillId="0" borderId="8" xfId="0" applyFont="1" applyFill="1" applyBorder="1"/>
    <xf numFmtId="10" fontId="3" fillId="0" borderId="0" xfId="2" applyNumberFormat="1" applyFont="1"/>
    <xf numFmtId="0" fontId="2" fillId="0" borderId="0" xfId="0" applyFont="1" applyFill="1" applyBorder="1" applyAlignment="1">
      <alignment horizontal="right" vertical="center"/>
    </xf>
    <xf numFmtId="174" fontId="2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0" fontId="79" fillId="0" borderId="0" xfId="0" applyFont="1"/>
    <xf numFmtId="0" fontId="80" fillId="0" borderId="0" xfId="0" applyFont="1" applyAlignment="1">
      <alignment horizontal="left" indent="2"/>
    </xf>
    <xf numFmtId="0" fontId="80" fillId="0" borderId="0" xfId="0" applyFont="1" applyFill="1"/>
    <xf numFmtId="1" fontId="80" fillId="0" borderId="0" xfId="1" applyNumberFormat="1" applyFont="1" applyFill="1" applyBorder="1"/>
    <xf numFmtId="1" fontId="80" fillId="0" borderId="0" xfId="1" applyNumberFormat="1" applyFont="1" applyFill="1" applyBorder="1" applyAlignment="1">
      <alignment horizontal="center" vertical="center"/>
    </xf>
    <xf numFmtId="2" fontId="80" fillId="0" borderId="0" xfId="1" applyNumberFormat="1" applyFont="1" applyFill="1" applyBorder="1" applyAlignment="1">
      <alignment horizontal="center" vertical="center"/>
    </xf>
    <xf numFmtId="2" fontId="79" fillId="0" borderId="0" xfId="0" applyNumberFormat="1" applyFont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1" fillId="0" borderId="0" xfId="0" applyFont="1"/>
    <xf numFmtId="0" fontId="80" fillId="0" borderId="0" xfId="0" applyFont="1"/>
    <xf numFmtId="0" fontId="79" fillId="0" borderId="0" xfId="0" applyFont="1" applyFill="1"/>
    <xf numFmtId="43" fontId="62" fillId="0" borderId="0" xfId="0" applyNumberFormat="1" applyFont="1"/>
    <xf numFmtId="3" fontId="0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8" fillId="0" borderId="0" xfId="1" applyNumberFormat="1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0" fontId="18" fillId="0" borderId="8" xfId="0" applyFont="1" applyBorder="1" applyAlignment="1">
      <alignment horizontal="left" indent="1"/>
    </xf>
    <xf numFmtId="43" fontId="3" fillId="8" borderId="0" xfId="0" applyNumberFormat="1" applyFont="1" applyFill="1" applyBorder="1"/>
    <xf numFmtId="43" fontId="18" fillId="0" borderId="0" xfId="0" applyNumberFormat="1" applyFont="1"/>
    <xf numFmtId="174" fontId="18" fillId="0" borderId="16" xfId="0" applyNumberFormat="1" applyFont="1" applyFill="1" applyBorder="1"/>
    <xf numFmtId="0" fontId="18" fillId="0" borderId="51" xfId="0" applyFont="1" applyFill="1" applyBorder="1"/>
    <xf numFmtId="0" fontId="19" fillId="6" borderId="34" xfId="0" applyFont="1" applyFill="1" applyBorder="1"/>
    <xf numFmtId="0" fontId="18" fillId="0" borderId="52" xfId="0" applyFont="1" applyFill="1" applyBorder="1" applyAlignment="1">
      <alignment horizontal="center"/>
    </xf>
    <xf numFmtId="2" fontId="43" fillId="21" borderId="0" xfId="0" applyNumberFormat="1" applyFont="1" applyFill="1" applyAlignment="1">
      <alignment horizontal="right"/>
    </xf>
    <xf numFmtId="2" fontId="17" fillId="21" borderId="0" xfId="0" applyNumberFormat="1" applyFont="1" applyFill="1"/>
    <xf numFmtId="2" fontId="18" fillId="21" borderId="0" xfId="2" applyNumberFormat="1" applyFont="1" applyFill="1" applyBorder="1" applyAlignment="1">
      <alignment horizontal="right"/>
    </xf>
    <xf numFmtId="43" fontId="43" fillId="21" borderId="0" xfId="1" applyNumberFormat="1" applyFont="1" applyFill="1"/>
    <xf numFmtId="0" fontId="21" fillId="17" borderId="44" xfId="0" applyFont="1" applyFill="1" applyBorder="1" applyAlignment="1">
      <alignment horizontal="center"/>
    </xf>
    <xf numFmtId="194" fontId="18" fillId="17" borderId="25" xfId="1" applyNumberFormat="1" applyFont="1" applyFill="1" applyBorder="1"/>
    <xf numFmtId="10" fontId="18" fillId="0" borderId="0" xfId="2" applyNumberFormat="1" applyFont="1" applyBorder="1"/>
    <xf numFmtId="0" fontId="20" fillId="0" borderId="0" xfId="0" quotePrefix="1" applyFont="1" applyBorder="1"/>
    <xf numFmtId="0" fontId="74" fillId="9" borderId="47" xfId="0" applyFont="1" applyFill="1" applyBorder="1" applyAlignment="1">
      <alignment vertical="center"/>
    </xf>
    <xf numFmtId="0" fontId="74" fillId="9" borderId="4" xfId="0" applyFont="1" applyFill="1" applyBorder="1" applyAlignment="1"/>
    <xf numFmtId="174" fontId="3" fillId="0" borderId="0" xfId="0" applyNumberFormat="1" applyFont="1" applyBorder="1"/>
    <xf numFmtId="0" fontId="21" fillId="17" borderId="0" xfId="0" applyFont="1" applyFill="1" applyBorder="1" applyAlignment="1"/>
    <xf numFmtId="0" fontId="21" fillId="9" borderId="4" xfId="0" applyFont="1" applyFill="1" applyBorder="1" applyAlignment="1">
      <alignment horizontal="centerContinuous"/>
    </xf>
    <xf numFmtId="0" fontId="21" fillId="9" borderId="45" xfId="0" applyFont="1" applyFill="1" applyBorder="1" applyAlignment="1">
      <alignment horizontal="centerContinuous"/>
    </xf>
    <xf numFmtId="0" fontId="74" fillId="9" borderId="4" xfId="0" applyFont="1" applyFill="1" applyBorder="1" applyAlignment="1">
      <alignment horizontal="left"/>
    </xf>
    <xf numFmtId="0" fontId="74" fillId="9" borderId="4" xfId="0" applyFont="1" applyFill="1" applyBorder="1" applyAlignment="1">
      <alignment horizontal="centerContinuous"/>
    </xf>
    <xf numFmtId="0" fontId="74" fillId="9" borderId="4" xfId="0" applyFont="1" applyFill="1" applyBorder="1" applyAlignment="1">
      <alignment horizontal="right"/>
    </xf>
    <xf numFmtId="0" fontId="21" fillId="17" borderId="44" xfId="0" applyFont="1" applyFill="1" applyBorder="1" applyAlignment="1">
      <alignment horizontal="centerContinuous"/>
    </xf>
    <xf numFmtId="0" fontId="21" fillId="17" borderId="40" xfId="0" applyFont="1" applyFill="1" applyBorder="1" applyAlignment="1">
      <alignment horizontal="centerContinuous"/>
    </xf>
    <xf numFmtId="0" fontId="21" fillId="17" borderId="62" xfId="0" applyFont="1" applyFill="1" applyBorder="1" applyAlignment="1">
      <alignment horizontal="centerContinuous"/>
    </xf>
    <xf numFmtId="0" fontId="28" fillId="0" borderId="0" xfId="0" applyFont="1" applyBorder="1"/>
    <xf numFmtId="0" fontId="28" fillId="0" borderId="26" xfId="0" applyFont="1" applyBorder="1"/>
    <xf numFmtId="0" fontId="46" fillId="6" borderId="26" xfId="0" applyFont="1" applyFill="1" applyBorder="1"/>
    <xf numFmtId="0" fontId="28" fillId="0" borderId="27" xfId="0" applyFont="1" applyBorder="1"/>
    <xf numFmtId="0" fontId="19" fillId="6" borderId="24" xfId="0" applyFont="1" applyFill="1" applyBorder="1"/>
    <xf numFmtId="0" fontId="18" fillId="0" borderId="63" xfId="0" applyFont="1" applyFill="1" applyBorder="1" applyAlignment="1">
      <alignment horizontal="center"/>
    </xf>
    <xf numFmtId="0" fontId="18" fillId="0" borderId="64" xfId="0" applyFont="1" applyFill="1" applyBorder="1"/>
    <xf numFmtId="0" fontId="28" fillId="0" borderId="24" xfId="0" applyFont="1" applyBorder="1"/>
    <xf numFmtId="0" fontId="46" fillId="6" borderId="34" xfId="0" applyFont="1" applyFill="1" applyBorder="1"/>
    <xf numFmtId="0" fontId="28" fillId="0" borderId="52" xfId="0" applyFont="1" applyBorder="1"/>
    <xf numFmtId="0" fontId="46" fillId="6" borderId="24" xfId="0" applyFont="1" applyFill="1" applyBorder="1"/>
    <xf numFmtId="0" fontId="28" fillId="0" borderId="63" xfId="0" applyFont="1" applyBorder="1"/>
    <xf numFmtId="0" fontId="18" fillId="0" borderId="24" xfId="0" applyFont="1" applyFill="1" applyBorder="1"/>
    <xf numFmtId="9" fontId="28" fillId="8" borderId="0" xfId="2" applyFont="1" applyFill="1"/>
    <xf numFmtId="0" fontId="3" fillId="0" borderId="26" xfId="0" applyFont="1" applyBorder="1"/>
    <xf numFmtId="0" fontId="3" fillId="0" borderId="0" xfId="0" applyFont="1" applyBorder="1"/>
    <xf numFmtId="0" fontId="3" fillId="0" borderId="24" xfId="0" applyFont="1" applyBorder="1"/>
    <xf numFmtId="0" fontId="3" fillId="0" borderId="35" xfId="0" applyFont="1" applyBorder="1"/>
    <xf numFmtId="0" fontId="3" fillId="0" borderId="25" xfId="0" applyFont="1" applyBorder="1"/>
    <xf numFmtId="0" fontId="3" fillId="0" borderId="65" xfId="0" applyFont="1" applyBorder="1"/>
    <xf numFmtId="0" fontId="3" fillId="0" borderId="39" xfId="0" applyFont="1" applyBorder="1"/>
    <xf numFmtId="0" fontId="66" fillId="0" borderId="0" xfId="0" applyFont="1" applyFill="1"/>
    <xf numFmtId="0" fontId="62" fillId="0" borderId="0" xfId="0" applyFont="1" applyFill="1"/>
    <xf numFmtId="178" fontId="74" fillId="0" borderId="3" xfId="1" applyNumberFormat="1" applyFont="1" applyFill="1" applyBorder="1" applyAlignment="1">
      <alignment horizontal="right"/>
    </xf>
    <xf numFmtId="178" fontId="74" fillId="0" borderId="50" xfId="1" applyNumberFormat="1" applyFont="1" applyFill="1" applyBorder="1" applyAlignment="1">
      <alignment horizontal="right"/>
    </xf>
    <xf numFmtId="43" fontId="20" fillId="0" borderId="0" xfId="1" applyFont="1" applyFill="1" applyBorder="1" applyAlignment="1">
      <alignment horizontal="right"/>
    </xf>
    <xf numFmtId="195" fontId="64" fillId="0" borderId="12" xfId="0" applyNumberFormat="1" applyFont="1" applyFill="1" applyBorder="1" applyAlignment="1">
      <alignment horizontal="right"/>
    </xf>
    <xf numFmtId="1" fontId="3" fillId="17" borderId="39" xfId="1" applyNumberFormat="1" applyFont="1" applyFill="1" applyBorder="1"/>
    <xf numFmtId="1" fontId="3" fillId="17" borderId="28" xfId="1" applyNumberFormat="1" applyFont="1" applyFill="1" applyBorder="1"/>
    <xf numFmtId="1" fontId="3" fillId="17" borderId="25" xfId="1" applyNumberFormat="1" applyFont="1" applyFill="1" applyBorder="1"/>
    <xf numFmtId="0" fontId="3" fillId="17" borderId="65" xfId="1" applyNumberFormat="1" applyFont="1" applyFill="1" applyBorder="1"/>
    <xf numFmtId="0" fontId="3" fillId="17" borderId="30" xfId="1" applyNumberFormat="1" applyFont="1" applyFill="1" applyBorder="1"/>
    <xf numFmtId="0" fontId="3" fillId="17" borderId="29" xfId="1" applyNumberFormat="1" applyFont="1" applyFill="1" applyBorder="1"/>
    <xf numFmtId="43" fontId="3" fillId="8" borderId="0" xfId="1" applyFont="1" applyFill="1"/>
    <xf numFmtId="0" fontId="74" fillId="9" borderId="67" xfId="0" applyFont="1" applyFill="1" applyBorder="1" applyAlignment="1">
      <alignment horizontal="center"/>
    </xf>
    <xf numFmtId="0" fontId="21" fillId="17" borderId="37" xfId="0" applyFont="1" applyFill="1" applyBorder="1"/>
    <xf numFmtId="0" fontId="21" fillId="17" borderId="41" xfId="0" applyFont="1" applyFill="1" applyBorder="1"/>
    <xf numFmtId="0" fontId="21" fillId="17" borderId="0" xfId="0" applyFont="1" applyFill="1" applyAlignment="1">
      <alignment horizontal="center"/>
    </xf>
    <xf numFmtId="174" fontId="74" fillId="9" borderId="15" xfId="0" applyNumberFormat="1" applyFont="1" applyFill="1" applyBorder="1"/>
    <xf numFmtId="174" fontId="74" fillId="9" borderId="53" xfId="0" applyNumberFormat="1" applyFont="1" applyFill="1" applyBorder="1"/>
    <xf numFmtId="0" fontId="21" fillId="17" borderId="70" xfId="0" applyFont="1" applyFill="1" applyBorder="1" applyAlignment="1">
      <alignment horizontal="center"/>
    </xf>
    <xf numFmtId="0" fontId="3" fillId="0" borderId="74" xfId="0" applyFont="1" applyBorder="1"/>
    <xf numFmtId="0" fontId="3" fillId="0" borderId="73" xfId="0" applyFont="1" applyBorder="1"/>
    <xf numFmtId="0" fontId="3" fillId="0" borderId="30" xfId="0" applyFont="1" applyBorder="1"/>
    <xf numFmtId="0" fontId="28" fillId="0" borderId="66" xfId="0" applyFont="1" applyBorder="1"/>
    <xf numFmtId="43" fontId="2" fillId="0" borderId="0" xfId="1" applyFont="1" applyFill="1" applyBorder="1" applyAlignment="1"/>
    <xf numFmtId="0" fontId="2" fillId="0" borderId="0" xfId="0" applyFont="1" applyFill="1" applyBorder="1" applyAlignment="1"/>
    <xf numFmtId="0" fontId="82" fillId="0" borderId="0" xfId="0" applyFont="1"/>
    <xf numFmtId="0" fontId="82" fillId="0" borderId="0" xfId="1" applyNumberFormat="1" applyFont="1" applyFill="1" applyBorder="1"/>
    <xf numFmtId="0" fontId="83" fillId="0" borderId="0" xfId="0" applyFont="1"/>
    <xf numFmtId="0" fontId="84" fillId="0" borderId="0" xfId="0" applyFont="1"/>
    <xf numFmtId="0" fontId="84" fillId="0" borderId="0" xfId="1" applyNumberFormat="1" applyFont="1" applyFill="1" applyBorder="1"/>
    <xf numFmtId="0" fontId="8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5" xfId="0" applyFont="1" applyFill="1" applyBorder="1"/>
    <xf numFmtId="1" fontId="3" fillId="0" borderId="25" xfId="1" applyNumberFormat="1" applyFont="1" applyFill="1" applyBorder="1"/>
    <xf numFmtId="171" fontId="24" fillId="10" borderId="0" xfId="0" applyNumberFormat="1" applyFont="1" applyFill="1" applyBorder="1"/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196" fontId="43" fillId="0" borderId="0" xfId="2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3" fillId="0" borderId="0" xfId="1" applyFont="1" applyFill="1" applyAlignment="1">
      <alignment horizontal="center" vertical="center"/>
    </xf>
    <xf numFmtId="43" fontId="0" fillId="0" borderId="0" xfId="0" applyNumberFormat="1"/>
    <xf numFmtId="43" fontId="3" fillId="17" borderId="0" xfId="1" applyFont="1" applyFill="1" applyBorder="1"/>
    <xf numFmtId="43" fontId="43" fillId="0" borderId="0" xfId="2" applyNumberFormat="1" applyFont="1"/>
    <xf numFmtId="0" fontId="18" fillId="0" borderId="8" xfId="0" applyFont="1" applyFill="1" applyBorder="1" applyAlignment="1"/>
    <xf numFmtId="174" fontId="3" fillId="0" borderId="0" xfId="0" applyNumberFormat="1" applyFont="1" applyFill="1"/>
    <xf numFmtId="43" fontId="3" fillId="0" borderId="0" xfId="0" applyNumberFormat="1" applyFont="1" applyFill="1"/>
    <xf numFmtId="9" fontId="69" fillId="0" borderId="0" xfId="2" applyFont="1" applyFill="1"/>
    <xf numFmtId="192" fontId="43" fillId="0" borderId="0" xfId="1015" applyNumberFormat="1" applyFont="1" applyFill="1"/>
    <xf numFmtId="193" fontId="43" fillId="0" borderId="0" xfId="0" applyNumberFormat="1" applyFont="1" applyFill="1"/>
    <xf numFmtId="43" fontId="18" fillId="21" borderId="0" xfId="1" applyNumberFormat="1" applyFont="1" applyFill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7" fillId="8" borderId="0" xfId="0" applyFont="1" applyFill="1" applyAlignment="1">
      <alignment horizontal="center" wrapText="1"/>
    </xf>
    <xf numFmtId="0" fontId="21" fillId="17" borderId="0" xfId="0" applyFont="1" applyFill="1" applyAlignment="1">
      <alignment horizontal="center" vertical="center" wrapText="1"/>
    </xf>
    <xf numFmtId="0" fontId="21" fillId="17" borderId="42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/>
    </xf>
    <xf numFmtId="0" fontId="74" fillId="9" borderId="4" xfId="0" applyFont="1" applyFill="1" applyBorder="1" applyAlignment="1">
      <alignment horizontal="center"/>
    </xf>
    <xf numFmtId="0" fontId="74" fillId="9" borderId="45" xfId="0" applyFont="1" applyFill="1" applyBorder="1" applyAlignment="1">
      <alignment horizontal="center"/>
    </xf>
    <xf numFmtId="0" fontId="21" fillId="20" borderId="37" xfId="0" applyFont="1" applyFill="1" applyBorder="1" applyAlignment="1">
      <alignment horizontal="center"/>
    </xf>
    <xf numFmtId="0" fontId="21" fillId="20" borderId="41" xfId="0" applyFont="1" applyFill="1" applyBorder="1" applyAlignment="1">
      <alignment horizontal="center"/>
    </xf>
    <xf numFmtId="0" fontId="78" fillId="9" borderId="0" xfId="12" applyFont="1" applyFill="1" applyBorder="1" applyAlignment="1">
      <alignment horizontal="center" vertical="center" wrapText="1"/>
    </xf>
    <xf numFmtId="0" fontId="74" fillId="9" borderId="47" xfId="0" applyFont="1" applyFill="1" applyBorder="1" applyAlignment="1">
      <alignment horizontal="center" vertical="center"/>
    </xf>
    <xf numFmtId="0" fontId="74" fillId="9" borderId="46" xfId="0" applyFont="1" applyFill="1" applyBorder="1" applyAlignment="1">
      <alignment horizontal="center" vertical="center"/>
    </xf>
    <xf numFmtId="0" fontId="74" fillId="9" borderId="55" xfId="0" applyFont="1" applyFill="1" applyBorder="1" applyAlignment="1">
      <alignment horizontal="center" vertical="center"/>
    </xf>
    <xf numFmtId="0" fontId="74" fillId="9" borderId="0" xfId="0" applyFont="1" applyFill="1" applyBorder="1" applyAlignment="1">
      <alignment horizontal="center" vertical="center"/>
    </xf>
    <xf numFmtId="0" fontId="74" fillId="9" borderId="61" xfId="0" applyFont="1" applyFill="1" applyBorder="1" applyAlignment="1">
      <alignment horizontal="center" vertical="center"/>
    </xf>
    <xf numFmtId="0" fontId="74" fillId="9" borderId="42" xfId="0" applyFont="1" applyFill="1" applyBorder="1" applyAlignment="1">
      <alignment horizontal="center" vertical="center"/>
    </xf>
    <xf numFmtId="0" fontId="74" fillId="9" borderId="56" xfId="0" applyFont="1" applyFill="1" applyBorder="1" applyAlignment="1">
      <alignment horizontal="center"/>
    </xf>
    <xf numFmtId="0" fontId="21" fillId="20" borderId="60" xfId="0" applyFont="1" applyFill="1" applyBorder="1" applyAlignment="1">
      <alignment horizontal="center"/>
    </xf>
    <xf numFmtId="0" fontId="21" fillId="20" borderId="36" xfId="0" applyFont="1" applyFill="1" applyBorder="1" applyAlignment="1">
      <alignment horizontal="center"/>
    </xf>
    <xf numFmtId="0" fontId="21" fillId="20" borderId="54" xfId="0" applyFont="1" applyFill="1" applyBorder="1" applyAlignment="1">
      <alignment horizontal="center"/>
    </xf>
    <xf numFmtId="0" fontId="21" fillId="20" borderId="57" xfId="0" applyFont="1" applyFill="1" applyBorder="1" applyAlignment="1">
      <alignment horizontal="center"/>
    </xf>
    <xf numFmtId="0" fontId="21" fillId="20" borderId="58" xfId="0" applyFont="1" applyFill="1" applyBorder="1" applyAlignment="1">
      <alignment horizontal="center"/>
    </xf>
    <xf numFmtId="0" fontId="21" fillId="20" borderId="59" xfId="0" applyFont="1" applyFill="1" applyBorder="1" applyAlignment="1">
      <alignment horizontal="center"/>
    </xf>
    <xf numFmtId="0" fontId="21" fillId="20" borderId="68" xfId="0" applyFont="1" applyFill="1" applyBorder="1" applyAlignment="1">
      <alignment horizontal="center" wrapText="1"/>
    </xf>
    <xf numFmtId="0" fontId="21" fillId="20" borderId="69" xfId="0" applyFont="1" applyFill="1" applyBorder="1" applyAlignment="1">
      <alignment horizontal="center" wrapText="1"/>
    </xf>
    <xf numFmtId="0" fontId="21" fillId="20" borderId="71" xfId="0" applyFont="1" applyFill="1" applyBorder="1" applyAlignment="1">
      <alignment horizontal="center"/>
    </xf>
    <xf numFmtId="0" fontId="21" fillId="20" borderId="72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1" fillId="5" borderId="26" xfId="0" applyFont="1" applyFill="1" applyBorder="1" applyAlignment="1">
      <alignment horizontal="center"/>
    </xf>
    <xf numFmtId="0" fontId="68" fillId="17" borderId="18" xfId="0" applyFont="1" applyFill="1" applyBorder="1" applyAlignment="1">
      <alignment horizontal="center"/>
    </xf>
    <xf numFmtId="0" fontId="68" fillId="17" borderId="31" xfId="0" applyFont="1" applyFill="1" applyBorder="1" applyAlignment="1">
      <alignment horizontal="center"/>
    </xf>
    <xf numFmtId="1" fontId="68" fillId="17" borderId="18" xfId="0" applyNumberFormat="1" applyFont="1" applyFill="1" applyBorder="1" applyAlignment="1">
      <alignment horizontal="center"/>
    </xf>
    <xf numFmtId="1" fontId="68" fillId="17" borderId="0" xfId="0" applyNumberFormat="1" applyFont="1" applyFill="1" applyBorder="1" applyAlignment="1">
      <alignment horizontal="center"/>
    </xf>
    <xf numFmtId="1" fontId="68" fillId="17" borderId="31" xfId="0" applyNumberFormat="1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78" fillId="9" borderId="0" xfId="0" applyFont="1" applyFill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4" fillId="9" borderId="47" xfId="0" applyFont="1" applyFill="1" applyBorder="1" applyAlignment="1">
      <alignment horizontal="left" vertical="center"/>
    </xf>
    <xf numFmtId="0" fontId="74" fillId="9" borderId="46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8" fillId="9" borderId="0" xfId="12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9" fillId="9" borderId="0" xfId="0" applyFont="1" applyFill="1" applyAlignment="1">
      <alignment horizontal="center" vertical="center"/>
    </xf>
    <xf numFmtId="0" fontId="19" fillId="10" borderId="3" xfId="0" applyFont="1" applyFill="1" applyBorder="1" applyAlignment="1">
      <alignment horizontal="center"/>
    </xf>
    <xf numFmtId="0" fontId="19" fillId="10" borderId="50" xfId="0" applyFont="1" applyFill="1" applyBorder="1" applyAlignment="1">
      <alignment horizontal="center"/>
    </xf>
    <xf numFmtId="0" fontId="78" fillId="9" borderId="0" xfId="12" applyFont="1" applyFill="1" applyBorder="1" applyAlignment="1">
      <alignment horizontal="center" vertical="center"/>
    </xf>
    <xf numFmtId="0" fontId="23" fillId="9" borderId="0" xfId="12" applyFont="1" applyFill="1" applyBorder="1" applyAlignment="1">
      <alignment horizontal="left"/>
    </xf>
    <xf numFmtId="167" fontId="20" fillId="22" borderId="0" xfId="21" applyFont="1" applyFill="1" applyBorder="1" applyAlignment="1">
      <alignment horizontal="left" vertical="center"/>
      <protection locked="0"/>
    </xf>
    <xf numFmtId="175" fontId="3" fillId="7" borderId="0" xfId="21" applyNumberFormat="1" applyFont="1" applyFill="1" applyBorder="1" applyAlignment="1">
      <alignment horizontal="left" vertical="center"/>
      <protection locked="0"/>
    </xf>
    <xf numFmtId="175" fontId="3" fillId="7" borderId="0" xfId="21" applyNumberFormat="1" applyFont="1" applyFill="1" applyBorder="1" applyAlignment="1">
      <alignment vertical="center"/>
      <protection locked="0"/>
    </xf>
  </cellXfs>
  <cellStyles count="1016">
    <cellStyle name="60% - Accent1 2" xfId="26" xr:uid="{00000000-0005-0000-0000-000000000000}"/>
    <cellStyle name="60% - Ênfase1 2" xfId="1000" xr:uid="{00000000-0005-0000-0000-000001000000}"/>
    <cellStyle name="Accent1 2" xfId="27" xr:uid="{00000000-0005-0000-0000-000002000000}"/>
    <cellStyle name="AFE" xfId="3" xr:uid="{00000000-0005-0000-0000-000003000000}"/>
    <cellStyle name="Analyst account" xfId="4" xr:uid="{00000000-0005-0000-0000-000004000000}"/>
    <cellStyle name="B2" xfId="5" xr:uid="{00000000-0005-0000-0000-000005000000}"/>
    <cellStyle name="Bad 2" xfId="28" xr:uid="{00000000-0005-0000-0000-000006000000}"/>
    <cellStyle name="Bom 2" xfId="1002" xr:uid="{00000000-0005-0000-0000-000007000000}"/>
    <cellStyle name="border" xfId="6" xr:uid="{00000000-0005-0000-0000-000008000000}"/>
    <cellStyle name="Code" xfId="7" xr:uid="{00000000-0005-0000-0000-000009000000}"/>
    <cellStyle name="Code Section" xfId="8" xr:uid="{00000000-0005-0000-0000-00000A000000}"/>
    <cellStyle name="Comma 2" xfId="24" xr:uid="{00000000-0005-0000-0000-00000B000000}"/>
    <cellStyle name="Comma 2 2" xfId="1008" xr:uid="{00000000-0005-0000-0000-00000C000000}"/>
    <cellStyle name="Comma_v Magna" xfId="25" xr:uid="{00000000-0005-0000-0000-00000D000000}"/>
    <cellStyle name="date" xfId="22" xr:uid="{00000000-0005-0000-0000-00000E000000}"/>
    <cellStyle name="Ênfase1 2" xfId="999" xr:uid="{00000000-0005-0000-0000-00000F000000}"/>
    <cellStyle name="Good 2" xfId="29" xr:uid="{00000000-0005-0000-0000-000010000000}"/>
    <cellStyle name="Heading" xfId="9" xr:uid="{00000000-0005-0000-0000-000011000000}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" xfId="511" builtinId="8" hidden="1"/>
    <cellStyle name="Hiperlink" xfId="513" builtinId="8" hidden="1"/>
    <cellStyle name="Hiperlink" xfId="515" builtinId="8" hidden="1"/>
    <cellStyle name="Hiperlink" xfId="517" builtinId="8" hidden="1"/>
    <cellStyle name="Hiperlink" xfId="519" builtinId="8" hidden="1"/>
    <cellStyle name="Hiperlink" xfId="521" builtinId="8" hidden="1"/>
    <cellStyle name="Hiperlink" xfId="523" builtinId="8" hidden="1"/>
    <cellStyle name="Hiperlink" xfId="525" builtinId="8" hidden="1"/>
    <cellStyle name="Hiperlink" xfId="527" builtinId="8" hidden="1"/>
    <cellStyle name="Hiperlink" xfId="529" builtinId="8" hidden="1"/>
    <cellStyle name="Hiperlink" xfId="531" builtinId="8" hidden="1"/>
    <cellStyle name="Hiperlink" xfId="533" builtinId="8" hidden="1"/>
    <cellStyle name="Hiperlink" xfId="535" builtinId="8" hidden="1"/>
    <cellStyle name="Hiperlink" xfId="537" builtinId="8" hidden="1"/>
    <cellStyle name="Hiperlink" xfId="539" builtinId="8" hidden="1"/>
    <cellStyle name="Hiperlink" xfId="541" builtinId="8" hidden="1"/>
    <cellStyle name="Hiperlink" xfId="543" builtinId="8" hidden="1"/>
    <cellStyle name="Hiperlink" xfId="545" builtinId="8" hidden="1"/>
    <cellStyle name="Hiperlink" xfId="547" builtinId="8" hidden="1"/>
    <cellStyle name="Hiperlink" xfId="549" builtinId="8" hidden="1"/>
    <cellStyle name="Hiperlink" xfId="551" builtinId="8" hidden="1"/>
    <cellStyle name="Hiperlink" xfId="553" builtinId="8" hidden="1"/>
    <cellStyle name="Hiperlink" xfId="555" builtinId="8" hidden="1"/>
    <cellStyle name="Hiperlink" xfId="557" builtinId="8" hidden="1"/>
    <cellStyle name="Hiperlink" xfId="559" builtinId="8" hidden="1"/>
    <cellStyle name="Hiperlink" xfId="561" builtinId="8" hidden="1"/>
    <cellStyle name="Hiperlink" xfId="563" builtinId="8" hidden="1"/>
    <cellStyle name="Hiperlink" xfId="565" builtinId="8" hidden="1"/>
    <cellStyle name="Hiperlink" xfId="567" builtinId="8" hidden="1"/>
    <cellStyle name="Hiperlink" xfId="569" builtinId="8" hidden="1"/>
    <cellStyle name="Hiperlink" xfId="571" builtinId="8" hidden="1"/>
    <cellStyle name="Hiperlink" xfId="573" builtinId="8" hidden="1"/>
    <cellStyle name="Hiperlink" xfId="575" builtinId="8" hidden="1"/>
    <cellStyle name="Hiperlink" xfId="577" builtinId="8" hidden="1"/>
    <cellStyle name="Hiperlink" xfId="579" builtinId="8" hidden="1"/>
    <cellStyle name="Hiperlink" xfId="581" builtinId="8" hidden="1"/>
    <cellStyle name="Hiperlink" xfId="583" builtinId="8" hidden="1"/>
    <cellStyle name="Hiperlink" xfId="585" builtinId="8" hidden="1"/>
    <cellStyle name="Hiperlink" xfId="587" builtinId="8" hidden="1"/>
    <cellStyle name="Hiperlink" xfId="589" builtinId="8" hidden="1"/>
    <cellStyle name="Hiperlink" xfId="591" builtinId="8" hidden="1"/>
    <cellStyle name="Hiperlink" xfId="593" builtinId="8" hidden="1"/>
    <cellStyle name="Hiperlink" xfId="595" builtinId="8" hidden="1"/>
    <cellStyle name="Hiperlink" xfId="597" builtinId="8" hidden="1"/>
    <cellStyle name="Hiperlink" xfId="599" builtinId="8" hidden="1"/>
    <cellStyle name="Hiperlink" xfId="601" builtinId="8" hidden="1"/>
    <cellStyle name="Hiperlink" xfId="603" builtinId="8" hidden="1"/>
    <cellStyle name="Hiperlink" xfId="605" builtinId="8" hidden="1"/>
    <cellStyle name="Hiperlink" xfId="607" builtinId="8" hidden="1"/>
    <cellStyle name="Hiperlink" xfId="609" builtinId="8" hidden="1"/>
    <cellStyle name="Hiperlink" xfId="611" builtinId="8" hidden="1"/>
    <cellStyle name="Hiperlink" xfId="613" builtinId="8" hidden="1"/>
    <cellStyle name="Hiperlink" xfId="615" builtinId="8" hidden="1"/>
    <cellStyle name="Hiperlink" xfId="617" builtinId="8" hidden="1"/>
    <cellStyle name="Hiperlink" xfId="619" builtinId="8" hidden="1"/>
    <cellStyle name="Hiperlink" xfId="621" builtinId="8" hidden="1"/>
    <cellStyle name="Hiperlink" xfId="623" builtinId="8" hidden="1"/>
    <cellStyle name="Hiperlink" xfId="625" builtinId="8" hidden="1"/>
    <cellStyle name="Hiperlink" xfId="627" builtinId="8" hidden="1"/>
    <cellStyle name="Hiperlink" xfId="629" builtinId="8" hidden="1"/>
    <cellStyle name="Hiperlink" xfId="631" builtinId="8" hidden="1"/>
    <cellStyle name="Hiperlink" xfId="633" builtinId="8" hidden="1"/>
    <cellStyle name="Hiperlink" xfId="635" builtinId="8" hidden="1"/>
    <cellStyle name="Hiperlink" xfId="637" builtinId="8" hidden="1"/>
    <cellStyle name="Hiperlink" xfId="639" builtinId="8" hidden="1"/>
    <cellStyle name="Hiperlink" xfId="641" builtinId="8" hidden="1"/>
    <cellStyle name="Hiperlink" xfId="643" builtinId="8" hidden="1"/>
    <cellStyle name="Hiperlink" xfId="645" builtinId="8" hidden="1"/>
    <cellStyle name="Hiperlink" xfId="647" builtinId="8" hidden="1"/>
    <cellStyle name="Hiperlink" xfId="649" builtinId="8" hidden="1"/>
    <cellStyle name="Hiperlink" xfId="651" builtinId="8" hidden="1"/>
    <cellStyle name="Hiperlink" xfId="653" builtinId="8" hidden="1"/>
    <cellStyle name="Hiperlink" xfId="655" builtinId="8" hidden="1"/>
    <cellStyle name="Hiperlink" xfId="657" builtinId="8" hidden="1"/>
    <cellStyle name="Hiperlink" xfId="659" builtinId="8" hidden="1"/>
    <cellStyle name="Hiperlink" xfId="661" builtinId="8" hidden="1"/>
    <cellStyle name="Hiperlink" xfId="663" builtinId="8" hidden="1"/>
    <cellStyle name="Hiperlink" xfId="665" builtinId="8" hidden="1"/>
    <cellStyle name="Hiperlink" xfId="667" builtinId="8" hidden="1"/>
    <cellStyle name="Hiperlink" xfId="669" builtinId="8" hidden="1"/>
    <cellStyle name="Hiperlink" xfId="671" builtinId="8" hidden="1"/>
    <cellStyle name="Hiperlink" xfId="673" builtinId="8" hidden="1"/>
    <cellStyle name="Hiperlink" xfId="675" builtinId="8" hidden="1"/>
    <cellStyle name="Hiperlink" xfId="677" builtinId="8" hidden="1"/>
    <cellStyle name="Hiperlink" xfId="679" builtinId="8" hidden="1"/>
    <cellStyle name="Hiperlink" xfId="681" builtinId="8" hidden="1"/>
    <cellStyle name="Hiperlink" xfId="683" builtinId="8" hidden="1"/>
    <cellStyle name="Hiperlink" xfId="685" builtinId="8" hidden="1"/>
    <cellStyle name="Hiperlink" xfId="687" builtinId="8" hidden="1"/>
    <cellStyle name="Hiperlink" xfId="689" builtinId="8" hidden="1"/>
    <cellStyle name="Hiperlink" xfId="691" builtinId="8" hidden="1"/>
    <cellStyle name="Hiperlink" xfId="693" builtinId="8" hidden="1"/>
    <cellStyle name="Hiperlink" xfId="695" builtinId="8" hidden="1"/>
    <cellStyle name="Hiperlink" xfId="697" builtinId="8" hidden="1"/>
    <cellStyle name="Hiperlink" xfId="699" builtinId="8" hidden="1"/>
    <cellStyle name="Hiperlink" xfId="701" builtinId="8" hidden="1"/>
    <cellStyle name="Hiperlink" xfId="703" builtinId="8" hidden="1"/>
    <cellStyle name="Hiperlink" xfId="705" builtinId="8" hidden="1"/>
    <cellStyle name="Hiperlink" xfId="707" builtinId="8" hidden="1"/>
    <cellStyle name="Hiperlink" xfId="709" builtinId="8" hidden="1"/>
    <cellStyle name="Hiperlink" xfId="711" builtinId="8" hidden="1"/>
    <cellStyle name="Hiperlink" xfId="713" builtinId="8" hidden="1"/>
    <cellStyle name="Hiperlink" xfId="715" builtinId="8" hidden="1"/>
    <cellStyle name="Hiperlink" xfId="717" builtinId="8" hidden="1"/>
    <cellStyle name="Hiperlink" xfId="719" builtinId="8" hidden="1"/>
    <cellStyle name="Hiperlink" xfId="721" builtinId="8" hidden="1"/>
    <cellStyle name="Hiperlink" xfId="723" builtinId="8" hidden="1"/>
    <cellStyle name="Hiperlink" xfId="725" builtinId="8" hidden="1"/>
    <cellStyle name="Hiperlink" xfId="727" builtinId="8" hidden="1"/>
    <cellStyle name="Hiperlink" xfId="729" builtinId="8" hidden="1"/>
    <cellStyle name="Hiperlink" xfId="731" builtinId="8" hidden="1"/>
    <cellStyle name="Hiperlink" xfId="733" builtinId="8" hidden="1"/>
    <cellStyle name="Hiperlink" xfId="735" builtinId="8" hidden="1"/>
    <cellStyle name="Hiperlink" xfId="737" builtinId="8" hidden="1"/>
    <cellStyle name="Hiperlink" xfId="739" builtinId="8" hidden="1"/>
    <cellStyle name="Hiperlink" xfId="741" builtinId="8" hidden="1"/>
    <cellStyle name="Hiperlink" xfId="743" builtinId="8" hidden="1"/>
    <cellStyle name="Hiperlink" xfId="745" builtinId="8" hidden="1"/>
    <cellStyle name="Hiperlink" xfId="747" builtinId="8" hidden="1"/>
    <cellStyle name="Hiperlink" xfId="749" builtinId="8" hidden="1"/>
    <cellStyle name="Hiperlink" xfId="751" builtinId="8" hidden="1"/>
    <cellStyle name="Hiperlink" xfId="753" builtinId="8" hidden="1"/>
    <cellStyle name="Hiperlink" xfId="755" builtinId="8" hidden="1"/>
    <cellStyle name="Hiperlink" xfId="757" builtinId="8" hidden="1"/>
    <cellStyle name="Hiperlink" xfId="759" builtinId="8" hidden="1"/>
    <cellStyle name="Hiperlink" xfId="761" builtinId="8" hidden="1"/>
    <cellStyle name="Hiperlink" xfId="763" builtinId="8" hidden="1"/>
    <cellStyle name="Hiperlink" xfId="765" builtinId="8" hidden="1"/>
    <cellStyle name="Hiperlink" xfId="767" builtinId="8" hidden="1"/>
    <cellStyle name="Hiperlink" xfId="769" builtinId="8" hidden="1"/>
    <cellStyle name="Hiperlink" xfId="771" builtinId="8" hidden="1"/>
    <cellStyle name="Hiperlink" xfId="773" builtinId="8" hidden="1"/>
    <cellStyle name="Hiperlink" xfId="775" builtinId="8" hidden="1"/>
    <cellStyle name="Hiperlink" xfId="777" builtinId="8" hidden="1"/>
    <cellStyle name="Hiperlink" xfId="779" builtinId="8" hidden="1"/>
    <cellStyle name="Hiperlink" xfId="781" builtinId="8" hidden="1"/>
    <cellStyle name="Hiperlink" xfId="783" builtinId="8" hidden="1"/>
    <cellStyle name="Hiperlink" xfId="785" builtinId="8" hidden="1"/>
    <cellStyle name="Hiperlink" xfId="787" builtinId="8" hidden="1"/>
    <cellStyle name="Hiperlink" xfId="789" builtinId="8" hidden="1"/>
    <cellStyle name="Hiperlink" xfId="791" builtinId="8" hidden="1"/>
    <cellStyle name="Hiperlink" xfId="793" builtinId="8" hidden="1"/>
    <cellStyle name="Hiperlink" xfId="795" builtinId="8" hidden="1"/>
    <cellStyle name="Hiperlink" xfId="797" builtinId="8" hidden="1"/>
    <cellStyle name="Hiperlink" xfId="799" builtinId="8" hidden="1"/>
    <cellStyle name="Hiperlink" xfId="801" builtinId="8" hidden="1"/>
    <cellStyle name="Hiperlink" xfId="803" builtinId="8" hidden="1"/>
    <cellStyle name="Hiperlink" xfId="805" builtinId="8" hidden="1"/>
    <cellStyle name="Hiperlink" xfId="807" builtinId="8" hidden="1"/>
    <cellStyle name="Hiperlink" xfId="809" builtinId="8" hidden="1"/>
    <cellStyle name="Hiperlink" xfId="811" builtinId="8" hidden="1"/>
    <cellStyle name="Hiperlink" xfId="813" builtinId="8" hidden="1"/>
    <cellStyle name="Hiperlink" xfId="815" builtinId="8" hidden="1"/>
    <cellStyle name="Hiperlink" xfId="817" builtinId="8" hidden="1"/>
    <cellStyle name="Hiperlink" xfId="819" builtinId="8" hidden="1"/>
    <cellStyle name="Hiperlink" xfId="821" builtinId="8" hidden="1"/>
    <cellStyle name="Hiperlink" xfId="823" builtinId="8" hidden="1"/>
    <cellStyle name="Hiperlink" xfId="825" builtinId="8" hidden="1"/>
    <cellStyle name="Hiperlink" xfId="827" builtinId="8" hidden="1"/>
    <cellStyle name="Hiperlink" xfId="829" builtinId="8" hidden="1"/>
    <cellStyle name="Hiperlink" xfId="831" builtinId="8" hidden="1"/>
    <cellStyle name="Hiperlink" xfId="833" builtinId="8" hidden="1"/>
    <cellStyle name="Hiperlink" xfId="835" builtinId="8" hidden="1"/>
    <cellStyle name="Hiperlink" xfId="837" builtinId="8" hidden="1"/>
    <cellStyle name="Hiperlink" xfId="839" builtinId="8" hidden="1"/>
    <cellStyle name="Hiperlink" xfId="841" builtinId="8" hidden="1"/>
    <cellStyle name="Hiperlink" xfId="843" builtinId="8" hidden="1"/>
    <cellStyle name="Hiperlink" xfId="845" builtinId="8" hidden="1"/>
    <cellStyle name="Hiperlink" xfId="847" builtinId="8" hidden="1"/>
    <cellStyle name="Hiperlink" xfId="849" builtinId="8" hidden="1"/>
    <cellStyle name="Hiperlink" xfId="851" builtinId="8" hidden="1"/>
    <cellStyle name="Hiperlink" xfId="853" builtinId="8" hidden="1"/>
    <cellStyle name="Hiperlink" xfId="855" builtinId="8" hidden="1"/>
    <cellStyle name="Hiperlink" xfId="857" builtinId="8" hidden="1"/>
    <cellStyle name="Hiperlink" xfId="859" builtinId="8" hidden="1"/>
    <cellStyle name="Hiperlink" xfId="861" builtinId="8" hidden="1"/>
    <cellStyle name="Hiperlink" xfId="863" builtinId="8" hidden="1"/>
    <cellStyle name="Hiperlink" xfId="865" builtinId="8" hidden="1"/>
    <cellStyle name="Hiperlink" xfId="867" builtinId="8" hidden="1"/>
    <cellStyle name="Hiperlink" xfId="869" builtinId="8" hidden="1"/>
    <cellStyle name="Hiperlink" xfId="871" builtinId="8" hidden="1"/>
    <cellStyle name="Hiperlink" xfId="873" builtinId="8" hidden="1"/>
    <cellStyle name="Hiperlink" xfId="875" builtinId="8" hidden="1"/>
    <cellStyle name="Hiperlink" xfId="877" builtinId="8" hidden="1"/>
    <cellStyle name="Hiperlink" xfId="879" builtinId="8" hidden="1"/>
    <cellStyle name="Hiperlink" xfId="881" builtinId="8" hidden="1"/>
    <cellStyle name="Hiperlink" xfId="883" builtinId="8" hidden="1"/>
    <cellStyle name="Hiperlink" xfId="885" builtinId="8" hidden="1"/>
    <cellStyle name="Hiperlink" xfId="887" builtinId="8" hidden="1"/>
    <cellStyle name="Hiperlink" xfId="889" builtinId="8" hidden="1"/>
    <cellStyle name="Hiperlink" xfId="891" builtinId="8" hidden="1"/>
    <cellStyle name="Hiperlink" xfId="893" builtinId="8" hidden="1"/>
    <cellStyle name="Hiperlink" xfId="895" builtinId="8" hidden="1"/>
    <cellStyle name="Hiperlink" xfId="897" builtinId="8" hidden="1"/>
    <cellStyle name="Hiperlink" xfId="899" builtinId="8" hidden="1"/>
    <cellStyle name="Hiperlink" xfId="901" builtinId="8" hidden="1"/>
    <cellStyle name="Hiperlink" xfId="903" builtinId="8" hidden="1"/>
    <cellStyle name="Hiperlink" xfId="905" builtinId="8" hidden="1"/>
    <cellStyle name="Hiperlink" xfId="907" builtinId="8" hidden="1"/>
    <cellStyle name="Hiperlink" xfId="909" builtinId="8" hidden="1"/>
    <cellStyle name="Hiperlink" xfId="911" builtinId="8" hidden="1"/>
    <cellStyle name="Hiperlink" xfId="913" builtinId="8" hidden="1"/>
    <cellStyle name="Hiperlink" xfId="915" builtinId="8" hidden="1"/>
    <cellStyle name="Hiperlink" xfId="917" builtinId="8" hidden="1"/>
    <cellStyle name="Hiperlink" xfId="919" builtinId="8" hidden="1"/>
    <cellStyle name="Hiperlink" xfId="921" builtinId="8" hidden="1"/>
    <cellStyle name="Hiperlink" xfId="923" builtinId="8" hidden="1"/>
    <cellStyle name="Hiperlink" xfId="925" builtinId="8" hidden="1"/>
    <cellStyle name="Hiperlink" xfId="927" builtinId="8" hidden="1"/>
    <cellStyle name="Hiperlink" xfId="929" builtinId="8" hidden="1"/>
    <cellStyle name="Hiperlink" xfId="931" builtinId="8" hidden="1"/>
    <cellStyle name="Hiperlink" xfId="933" builtinId="8" hidden="1"/>
    <cellStyle name="Hiperlink" xfId="935" builtinId="8" hidden="1"/>
    <cellStyle name="Hiperlink" xfId="937" builtinId="8" hidden="1"/>
    <cellStyle name="Hiperlink" xfId="939" builtinId="8" hidden="1"/>
    <cellStyle name="Hiperlink" xfId="941" builtinId="8" hidden="1"/>
    <cellStyle name="Hiperlink" xfId="943" builtinId="8" hidden="1"/>
    <cellStyle name="Hiperlink" xfId="945" builtinId="8" hidden="1"/>
    <cellStyle name="Hiperlink" xfId="947" builtinId="8" hidden="1"/>
    <cellStyle name="Hiperlink" xfId="949" builtinId="8" hidden="1"/>
    <cellStyle name="Hiperlink" xfId="951" builtinId="8" hidden="1"/>
    <cellStyle name="Hiperlink" xfId="953" builtinId="8" hidden="1"/>
    <cellStyle name="Hiperlink" xfId="955" builtinId="8" hidden="1"/>
    <cellStyle name="Hiperlink" xfId="957" builtinId="8" hidden="1"/>
    <cellStyle name="Hiperlink" xfId="959" builtinId="8" hidden="1"/>
    <cellStyle name="Hiperlink" xfId="961" builtinId="8" hidden="1"/>
    <cellStyle name="Hiperlink" xfId="963" builtinId="8" hidden="1"/>
    <cellStyle name="Hiperlink" xfId="965" builtinId="8" hidden="1"/>
    <cellStyle name="Hiperlink" xfId="967" builtinId="8" hidden="1"/>
    <cellStyle name="Hiperlink" xfId="969" builtinId="8" hidden="1"/>
    <cellStyle name="Hiperlink" xfId="971" builtinId="8" hidden="1"/>
    <cellStyle name="Hiperlink" xfId="973" builtinId="8" hidden="1"/>
    <cellStyle name="Hiperlink" xfId="975" builtinId="8" hidden="1"/>
    <cellStyle name="Hiperlink" xfId="977" builtinId="8" hidden="1"/>
    <cellStyle name="Hiperlink" xfId="979" builtinId="8" hidden="1"/>
    <cellStyle name="Hiperlink" xfId="981" builtinId="8" hidden="1"/>
    <cellStyle name="Hiperlink" xfId="983" builtinId="8" hidden="1"/>
    <cellStyle name="Hiperlink" xfId="985" builtinId="8" hidden="1"/>
    <cellStyle name="Hiperlink" xfId="987" builtinId="8" hidden="1"/>
    <cellStyle name="Hiperlink" xfId="989" builtinId="8" hidden="1"/>
    <cellStyle name="Hiperlink" xfId="991" builtinId="8" hidden="1"/>
    <cellStyle name="Hiperlink" xfId="993" builtinId="8" hidden="1"/>
    <cellStyle name="Hiperlink" xfId="995" builtinId="8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2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0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28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6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4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2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0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68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6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4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2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0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08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6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4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32" builtinId="9" hidden="1"/>
    <cellStyle name="Hiperlink Visitado" xfId="634" builtinId="9" hidden="1"/>
    <cellStyle name="Hiperlink Visitado" xfId="636" builtinId="9" hidden="1"/>
    <cellStyle name="Hiperlink Visitado" xfId="638" builtinId="9" hidden="1"/>
    <cellStyle name="Hiperlink Visitado" xfId="640" builtinId="9" hidden="1"/>
    <cellStyle name="Hiperlink Visitado" xfId="642" builtinId="9" hidden="1"/>
    <cellStyle name="Hiperlink Visitado" xfId="644" builtinId="9" hidden="1"/>
    <cellStyle name="Hiperlink Visitado" xfId="646" builtinId="9" hidden="1"/>
    <cellStyle name="Hiperlink Visitado" xfId="648" builtinId="9" hidden="1"/>
    <cellStyle name="Hiperlink Visitado" xfId="650" builtinId="9" hidden="1"/>
    <cellStyle name="Hiperlink Visitado" xfId="652" builtinId="9" hidden="1"/>
    <cellStyle name="Hiperlink Visitado" xfId="654" builtinId="9" hidden="1"/>
    <cellStyle name="Hiperlink Visitado" xfId="656" builtinId="9" hidden="1"/>
    <cellStyle name="Hiperlink Visitado" xfId="658" builtinId="9" hidden="1"/>
    <cellStyle name="Hiperlink Visitado" xfId="660" builtinId="9" hidden="1"/>
    <cellStyle name="Hiperlink Visitado" xfId="662" builtinId="9" hidden="1"/>
    <cellStyle name="Hiperlink Visitado" xfId="664" builtinId="9" hidden="1"/>
    <cellStyle name="Hiperlink Visitado" xfId="666" builtinId="9" hidden="1"/>
    <cellStyle name="Hiperlink Visitado" xfId="668" builtinId="9" hidden="1"/>
    <cellStyle name="Hiperlink Visitado" xfId="670" builtinId="9" hidden="1"/>
    <cellStyle name="Hiperlink Visitado" xfId="672" builtinId="9" hidden="1"/>
    <cellStyle name="Hiperlink Visitado" xfId="674" builtinId="9" hidden="1"/>
    <cellStyle name="Hiperlink Visitado" xfId="676" builtinId="9" hidden="1"/>
    <cellStyle name="Hiperlink Visitado" xfId="678" builtinId="9" hidden="1"/>
    <cellStyle name="Hiperlink Visitado" xfId="680" builtinId="9" hidden="1"/>
    <cellStyle name="Hiperlink Visitado" xfId="682" builtinId="9" hidden="1"/>
    <cellStyle name="Hiperlink Visitado" xfId="684" builtinId="9" hidden="1"/>
    <cellStyle name="Hiperlink Visitado" xfId="686" builtinId="9" hidden="1"/>
    <cellStyle name="Hiperlink Visitado" xfId="688" builtinId="9" hidden="1"/>
    <cellStyle name="Hiperlink Visitado" xfId="690" builtinId="9" hidden="1"/>
    <cellStyle name="Hiperlink Visitado" xfId="692" builtinId="9" hidden="1"/>
    <cellStyle name="Hiperlink Visitado" xfId="694" builtinId="9" hidden="1"/>
    <cellStyle name="Hiperlink Visitado" xfId="696" builtinId="9" hidden="1"/>
    <cellStyle name="Hiperlink Visitado" xfId="698" builtinId="9" hidden="1"/>
    <cellStyle name="Hiperlink Visitado" xfId="700" builtinId="9" hidden="1"/>
    <cellStyle name="Hiperlink Visitado" xfId="702" builtinId="9" hidden="1"/>
    <cellStyle name="Hiperlink Visitado" xfId="704" builtinId="9" hidden="1"/>
    <cellStyle name="Hiperlink Visitado" xfId="706" builtinId="9" hidden="1"/>
    <cellStyle name="Hiperlink Visitado" xfId="708" builtinId="9" hidden="1"/>
    <cellStyle name="Hiperlink Visitado" xfId="710" builtinId="9" hidden="1"/>
    <cellStyle name="Hiperlink Visitado" xfId="712" builtinId="9" hidden="1"/>
    <cellStyle name="Hiperlink Visitado" xfId="714" builtinId="9" hidden="1"/>
    <cellStyle name="Hiperlink Visitado" xfId="716" builtinId="9" hidden="1"/>
    <cellStyle name="Hiperlink Visitado" xfId="718" builtinId="9" hidden="1"/>
    <cellStyle name="Hiperlink Visitado" xfId="720" builtinId="9" hidden="1"/>
    <cellStyle name="Hiperlink Visitado" xfId="722" builtinId="9" hidden="1"/>
    <cellStyle name="Hiperlink Visitado" xfId="724" builtinId="9" hidden="1"/>
    <cellStyle name="Hiperlink Visitado" xfId="726" builtinId="9" hidden="1"/>
    <cellStyle name="Hiperlink Visitado" xfId="728" builtinId="9" hidden="1"/>
    <cellStyle name="Hiperlink Visitado" xfId="730" builtinId="9" hidden="1"/>
    <cellStyle name="Hiperlink Visitado" xfId="732" builtinId="9" hidden="1"/>
    <cellStyle name="Hiperlink Visitado" xfId="734" builtinId="9" hidden="1"/>
    <cellStyle name="Hiperlink Visitado" xfId="736" builtinId="9" hidden="1"/>
    <cellStyle name="Hiperlink Visitado" xfId="738" builtinId="9" hidden="1"/>
    <cellStyle name="Hiperlink Visitado" xfId="740" builtinId="9" hidden="1"/>
    <cellStyle name="Hiperlink Visitado" xfId="742" builtinId="9" hidden="1"/>
    <cellStyle name="Hiperlink Visitado" xfId="744" builtinId="9" hidden="1"/>
    <cellStyle name="Hiperlink Visitado" xfId="746" builtinId="9" hidden="1"/>
    <cellStyle name="Hiperlink Visitado" xfId="748" builtinId="9" hidden="1"/>
    <cellStyle name="Hiperlink Visitado" xfId="750" builtinId="9" hidden="1"/>
    <cellStyle name="Hiperlink Visitado" xfId="752" builtinId="9" hidden="1"/>
    <cellStyle name="Hiperlink Visitado" xfId="754" builtinId="9" hidden="1"/>
    <cellStyle name="Hiperlink Visitado" xfId="756" builtinId="9" hidden="1"/>
    <cellStyle name="Hiperlink Visitado" xfId="758" builtinId="9" hidden="1"/>
    <cellStyle name="Hiperlink Visitado" xfId="760" builtinId="9" hidden="1"/>
    <cellStyle name="Hiperlink Visitado" xfId="762" builtinId="9" hidden="1"/>
    <cellStyle name="Hiperlink Visitado" xfId="764" builtinId="9" hidden="1"/>
    <cellStyle name="Hiperlink Visitado" xfId="766" builtinId="9" hidden="1"/>
    <cellStyle name="Hiperlink Visitado" xfId="768" builtinId="9" hidden="1"/>
    <cellStyle name="Hiperlink Visitado" xfId="770" builtinId="9" hidden="1"/>
    <cellStyle name="Hiperlink Visitado" xfId="772" builtinId="9" hidden="1"/>
    <cellStyle name="Hiperlink Visitado" xfId="774" builtinId="9" hidden="1"/>
    <cellStyle name="Hiperlink Visitado" xfId="776" builtinId="9" hidden="1"/>
    <cellStyle name="Hiperlink Visitado" xfId="778" builtinId="9" hidden="1"/>
    <cellStyle name="Hiperlink Visitado" xfId="780" builtinId="9" hidden="1"/>
    <cellStyle name="Hiperlink Visitado" xfId="782" builtinId="9" hidden="1"/>
    <cellStyle name="Hiperlink Visitado" xfId="784" builtinId="9" hidden="1"/>
    <cellStyle name="Hiperlink Visitado" xfId="786" builtinId="9" hidden="1"/>
    <cellStyle name="Hiperlink Visitado" xfId="788" builtinId="9" hidden="1"/>
    <cellStyle name="Hiperlink Visitado" xfId="790" builtinId="9" hidden="1"/>
    <cellStyle name="Hiperlink Visitado" xfId="792" builtinId="9" hidden="1"/>
    <cellStyle name="Hiperlink Visitado" xfId="794" builtinId="9" hidden="1"/>
    <cellStyle name="Hiperlink Visitado" xfId="796" builtinId="9" hidden="1"/>
    <cellStyle name="Hiperlink Visitado" xfId="798" builtinId="9" hidden="1"/>
    <cellStyle name="Hiperlink Visitado" xfId="800" builtinId="9" hidden="1"/>
    <cellStyle name="Hiperlink Visitado" xfId="802" builtinId="9" hidden="1"/>
    <cellStyle name="Hiperlink Visitado" xfId="804" builtinId="9" hidden="1"/>
    <cellStyle name="Hiperlink Visitado" xfId="806" builtinId="9" hidden="1"/>
    <cellStyle name="Hiperlink Visitado" xfId="808" builtinId="9" hidden="1"/>
    <cellStyle name="Hiperlink Visitado" xfId="810" builtinId="9" hidden="1"/>
    <cellStyle name="Hiperlink Visitado" xfId="812" builtinId="9" hidden="1"/>
    <cellStyle name="Hiperlink Visitado" xfId="814" builtinId="9" hidden="1"/>
    <cellStyle name="Hiperlink Visitado" xfId="816" builtinId="9" hidden="1"/>
    <cellStyle name="Hiperlink Visitado" xfId="818" builtinId="9" hidden="1"/>
    <cellStyle name="Hiperlink Visitado" xfId="820" builtinId="9" hidden="1"/>
    <cellStyle name="Hiperlink Visitado" xfId="822" builtinId="9" hidden="1"/>
    <cellStyle name="Hiperlink Visitado" xfId="824" builtinId="9" hidden="1"/>
    <cellStyle name="Hiperlink Visitado" xfId="826" builtinId="9" hidden="1"/>
    <cellStyle name="Hiperlink Visitado" xfId="828" builtinId="9" hidden="1"/>
    <cellStyle name="Hiperlink Visitado" xfId="830" builtinId="9" hidden="1"/>
    <cellStyle name="Hiperlink Visitado" xfId="832" builtinId="9" hidden="1"/>
    <cellStyle name="Hiperlink Visitado" xfId="834" builtinId="9" hidden="1"/>
    <cellStyle name="Hiperlink Visitado" xfId="836" builtinId="9" hidden="1"/>
    <cellStyle name="Hiperlink Visitado" xfId="838" builtinId="9" hidden="1"/>
    <cellStyle name="Hiperlink Visitado" xfId="840" builtinId="9" hidden="1"/>
    <cellStyle name="Hiperlink Visitado" xfId="842" builtinId="9" hidden="1"/>
    <cellStyle name="Hiperlink Visitado" xfId="844" builtinId="9" hidden="1"/>
    <cellStyle name="Hiperlink Visitado" xfId="846" builtinId="9" hidden="1"/>
    <cellStyle name="Hiperlink Visitado" xfId="848" builtinId="9" hidden="1"/>
    <cellStyle name="Hiperlink Visitado" xfId="850" builtinId="9" hidden="1"/>
    <cellStyle name="Hiperlink Visitado" xfId="852" builtinId="9" hidden="1"/>
    <cellStyle name="Hiperlink Visitado" xfId="854" builtinId="9" hidden="1"/>
    <cellStyle name="Hiperlink Visitado" xfId="856" builtinId="9" hidden="1"/>
    <cellStyle name="Hiperlink Visitado" xfId="858" builtinId="9" hidden="1"/>
    <cellStyle name="Hiperlink Visitado" xfId="860" builtinId="9" hidden="1"/>
    <cellStyle name="Hiperlink Visitado" xfId="862" builtinId="9" hidden="1"/>
    <cellStyle name="Hiperlink Visitado" xfId="864" builtinId="9" hidden="1"/>
    <cellStyle name="Hiperlink Visitado" xfId="866" builtinId="9" hidden="1"/>
    <cellStyle name="Hiperlink Visitado" xfId="868" builtinId="9" hidden="1"/>
    <cellStyle name="Hiperlink Visitado" xfId="870" builtinId="9" hidden="1"/>
    <cellStyle name="Hiperlink Visitado" xfId="872" builtinId="9" hidden="1"/>
    <cellStyle name="Hiperlink Visitado" xfId="874" builtinId="9" hidden="1"/>
    <cellStyle name="Hiperlink Visitado" xfId="876" builtinId="9" hidden="1"/>
    <cellStyle name="Hiperlink Visitado" xfId="878" builtinId="9" hidden="1"/>
    <cellStyle name="Hiperlink Visitado" xfId="880" builtinId="9" hidden="1"/>
    <cellStyle name="Hiperlink Visitado" xfId="882" builtinId="9" hidden="1"/>
    <cellStyle name="Hiperlink Visitado" xfId="884" builtinId="9" hidden="1"/>
    <cellStyle name="Hiperlink Visitado" xfId="886" builtinId="9" hidden="1"/>
    <cellStyle name="Hiperlink Visitado" xfId="888" builtinId="9" hidden="1"/>
    <cellStyle name="Hiperlink Visitado" xfId="890" builtinId="9" hidden="1"/>
    <cellStyle name="Hiperlink Visitado" xfId="892" builtinId="9" hidden="1"/>
    <cellStyle name="Hiperlink Visitado" xfId="894" builtinId="9" hidden="1"/>
    <cellStyle name="Hiperlink Visitado" xfId="896" builtinId="9" hidden="1"/>
    <cellStyle name="Hiperlink Visitado" xfId="898" builtinId="9" hidden="1"/>
    <cellStyle name="Hiperlink Visitado" xfId="900" builtinId="9" hidden="1"/>
    <cellStyle name="Hiperlink Visitado" xfId="902" builtinId="9" hidden="1"/>
    <cellStyle name="Hiperlink Visitado" xfId="904" builtinId="9" hidden="1"/>
    <cellStyle name="Hiperlink Visitado" xfId="906" builtinId="9" hidden="1"/>
    <cellStyle name="Hiperlink Visitado" xfId="908" builtinId="9" hidden="1"/>
    <cellStyle name="Hiperlink Visitado" xfId="910" builtinId="9" hidden="1"/>
    <cellStyle name="Hiperlink Visitado" xfId="912" builtinId="9" hidden="1"/>
    <cellStyle name="Hiperlink Visitado" xfId="914" builtinId="9" hidden="1"/>
    <cellStyle name="Hiperlink Visitado" xfId="916" builtinId="9" hidden="1"/>
    <cellStyle name="Hiperlink Visitado" xfId="918" builtinId="9" hidden="1"/>
    <cellStyle name="Hiperlink Visitado" xfId="920" builtinId="9" hidden="1"/>
    <cellStyle name="Hiperlink Visitado" xfId="922" builtinId="9" hidden="1"/>
    <cellStyle name="Hiperlink Visitado" xfId="924" builtinId="9" hidden="1"/>
    <cellStyle name="Hiperlink Visitado" xfId="926" builtinId="9" hidden="1"/>
    <cellStyle name="Hiperlink Visitado" xfId="928" builtinId="9" hidden="1"/>
    <cellStyle name="Hiperlink Visitado" xfId="930" builtinId="9" hidden="1"/>
    <cellStyle name="Hiperlink Visitado" xfId="932" builtinId="9" hidden="1"/>
    <cellStyle name="Hiperlink Visitado" xfId="934" builtinId="9" hidden="1"/>
    <cellStyle name="Hiperlink Visitado" xfId="936" builtinId="9" hidden="1"/>
    <cellStyle name="Hiperlink Visitado" xfId="938" builtinId="9" hidden="1"/>
    <cellStyle name="Hiperlink Visitado" xfId="940" builtinId="9" hidden="1"/>
    <cellStyle name="Hiperlink Visitado" xfId="942" builtinId="9" hidden="1"/>
    <cellStyle name="Hiperlink Visitado" xfId="944" builtinId="9" hidden="1"/>
    <cellStyle name="Hiperlink Visitado" xfId="946" builtinId="9" hidden="1"/>
    <cellStyle name="Hiperlink Visitado" xfId="948" builtinId="9" hidden="1"/>
    <cellStyle name="Hiperlink Visitado" xfId="950" builtinId="9" hidden="1"/>
    <cellStyle name="Hiperlink Visitado" xfId="952" builtinId="9" hidden="1"/>
    <cellStyle name="Hiperlink Visitado" xfId="954" builtinId="9" hidden="1"/>
    <cellStyle name="Hiperlink Visitado" xfId="956" builtinId="9" hidden="1"/>
    <cellStyle name="Hiperlink Visitado" xfId="958" builtinId="9" hidden="1"/>
    <cellStyle name="Hiperlink Visitado" xfId="960" builtinId="9" hidden="1"/>
    <cellStyle name="Hiperlink Visitado" xfId="962" builtinId="9" hidden="1"/>
    <cellStyle name="Hiperlink Visitado" xfId="964" builtinId="9" hidden="1"/>
    <cellStyle name="Hiperlink Visitado" xfId="966" builtinId="9" hidden="1"/>
    <cellStyle name="Hiperlink Visitado" xfId="968" builtinId="9" hidden="1"/>
    <cellStyle name="Hiperlink Visitado" xfId="970" builtinId="9" hidden="1"/>
    <cellStyle name="Hiperlink Visitado" xfId="972" builtinId="9" hidden="1"/>
    <cellStyle name="Hiperlink Visitado" xfId="974" builtinId="9" hidden="1"/>
    <cellStyle name="Hiperlink Visitado" xfId="976" builtinId="9" hidden="1"/>
    <cellStyle name="Hiperlink Visitado" xfId="978" builtinId="9" hidden="1"/>
    <cellStyle name="Hiperlink Visitado" xfId="980" builtinId="9" hidden="1"/>
    <cellStyle name="Hiperlink Visitado" xfId="982" builtinId="9" hidden="1"/>
    <cellStyle name="Hiperlink Visitado" xfId="984" builtinId="9" hidden="1"/>
    <cellStyle name="Hiperlink Visitado" xfId="986" builtinId="9" hidden="1"/>
    <cellStyle name="Hiperlink Visitado" xfId="988" builtinId="9" hidden="1"/>
    <cellStyle name="Hiperlink Visitado" xfId="990" builtinId="9" hidden="1"/>
    <cellStyle name="Hiperlink Visitado" xfId="992" builtinId="9" hidden="1"/>
    <cellStyle name="Hiperlink Visitado" xfId="994" builtinId="9" hidden="1"/>
    <cellStyle name="Hiperlink Visitado" xfId="996" builtinId="9" hidden="1"/>
    <cellStyle name="Input 2" xfId="30" xr:uid="{00000000-0005-0000-0000-0000C0030000}"/>
    <cellStyle name="Migliaia (0)" xfId="10" xr:uid="{00000000-0005-0000-0000-0000C1030000}"/>
    <cellStyle name="Moeda" xfId="1015" builtinId="4"/>
    <cellStyle name="Moeda 2" xfId="39" xr:uid="{00000000-0005-0000-0000-0000C2030000}"/>
    <cellStyle name="Moeda 2 2" xfId="1004" xr:uid="{00000000-0005-0000-0000-0000C3030000}"/>
    <cellStyle name="Moeda 2 3" xfId="1009" xr:uid="{00000000-0005-0000-0000-0000C4030000}"/>
    <cellStyle name="Moeda 3" xfId="40" xr:uid="{00000000-0005-0000-0000-0000C5030000}"/>
    <cellStyle name="Multiple" xfId="11" xr:uid="{00000000-0005-0000-0000-0000C6030000}"/>
    <cellStyle name="Neutra 2" xfId="998" xr:uid="{00000000-0005-0000-0000-0000C7030000}"/>
    <cellStyle name="Neutral 2" xfId="31" xr:uid="{00000000-0005-0000-0000-0000C8030000}"/>
    <cellStyle name="Normal" xfId="0" builtinId="0"/>
    <cellStyle name="Normal 2" xfId="23" xr:uid="{00000000-0005-0000-0000-0000CA030000}"/>
    <cellStyle name="Normal 2 2" xfId="32" xr:uid="{00000000-0005-0000-0000-0000CB030000}"/>
    <cellStyle name="Normal 2 2 2" xfId="1014" xr:uid="{00000000-0005-0000-0000-0000CC030000}"/>
    <cellStyle name="Normal 3" xfId="33" xr:uid="{00000000-0005-0000-0000-0000CD030000}"/>
    <cellStyle name="Normal 3 2" xfId="34" xr:uid="{00000000-0005-0000-0000-0000CE030000}"/>
    <cellStyle name="Normal 3 3" xfId="49" xr:uid="{00000000-0005-0000-0000-0000CF030000}"/>
    <cellStyle name="Normal 3 4" xfId="50" xr:uid="{00000000-0005-0000-0000-0000D0030000}"/>
    <cellStyle name="Normal 4" xfId="41" xr:uid="{00000000-0005-0000-0000-0000D1030000}"/>
    <cellStyle name="Normal 49 3" xfId="1005" xr:uid="{00000000-0005-0000-0000-0000D2030000}"/>
    <cellStyle name="Normal 5" xfId="35" xr:uid="{00000000-0005-0000-0000-0000D3030000}"/>
    <cellStyle name="Normal_1-04b Nestle 2007 DCF model FINAL Oct 2008" xfId="21" xr:uid="{00000000-0005-0000-0000-0000D4030000}"/>
    <cellStyle name="Normal_Sheet1" xfId="12" xr:uid="{00000000-0005-0000-0000-0000D5030000}"/>
    <cellStyle name="Normale 2 3 2" xfId="36" xr:uid="{00000000-0005-0000-0000-0000D9030000}"/>
    <cellStyle name="Notes" xfId="13" xr:uid="{00000000-0005-0000-0000-0000DA030000}"/>
    <cellStyle name="Number" xfId="14" xr:uid="{00000000-0005-0000-0000-0000DB030000}"/>
    <cellStyle name="Output #" xfId="15" xr:uid="{00000000-0005-0000-0000-0000DC030000}"/>
    <cellStyle name="Output Text" xfId="16" xr:uid="{00000000-0005-0000-0000-0000DD030000}"/>
    <cellStyle name="Percentage" xfId="17" xr:uid="{00000000-0005-0000-0000-0000DE030000}"/>
    <cellStyle name="Porcentagem" xfId="2" builtinId="5"/>
    <cellStyle name="Porcentagem 2" xfId="42" xr:uid="{00000000-0005-0000-0000-0000E0030000}"/>
    <cellStyle name="Porcentagem 2 2" xfId="43" xr:uid="{00000000-0005-0000-0000-0000E1030000}"/>
    <cellStyle name="Porcentagem 2 3" xfId="1006" xr:uid="{00000000-0005-0000-0000-0000E2030000}"/>
    <cellStyle name="Porcentagem 3" xfId="44" xr:uid="{00000000-0005-0000-0000-0000E3030000}"/>
    <cellStyle name="Section Title_simple model - old" xfId="18" xr:uid="{00000000-0005-0000-0000-0000E4030000}"/>
    <cellStyle name="Separador de milhares 2" xfId="45" xr:uid="{00000000-0005-0000-0000-0000E5030000}"/>
    <cellStyle name="Style 1" xfId="19" xr:uid="{00000000-0005-0000-0000-0000E6030000}"/>
    <cellStyle name="Título 4 2" xfId="1001" xr:uid="{00000000-0005-0000-0000-0000E7030000}"/>
    <cellStyle name="Valuta (0)" xfId="20" xr:uid="{00000000-0005-0000-0000-0000E8030000}"/>
    <cellStyle name="Vírgula" xfId="1" builtinId="3"/>
    <cellStyle name="Vírgula 13" xfId="1003" xr:uid="{00000000-0005-0000-0000-0000EA030000}"/>
    <cellStyle name="Vírgula 2" xfId="37" xr:uid="{00000000-0005-0000-0000-0000EB030000}"/>
    <cellStyle name="Vírgula 2 2" xfId="46" xr:uid="{00000000-0005-0000-0000-0000EC030000}"/>
    <cellStyle name="Vírgula 2 2 2" xfId="1011" xr:uid="{00000000-0005-0000-0000-0000ED030000}"/>
    <cellStyle name="Vírgula 2 3" xfId="38" xr:uid="{00000000-0005-0000-0000-0000EE030000}"/>
    <cellStyle name="Vírgula 2 4" xfId="1010" xr:uid="{00000000-0005-0000-0000-0000EF030000}"/>
    <cellStyle name="Vírgula 3" xfId="47" xr:uid="{00000000-0005-0000-0000-0000F0030000}"/>
    <cellStyle name="Vírgula 3 2" xfId="51" xr:uid="{00000000-0005-0000-0000-0000F1030000}"/>
    <cellStyle name="Vírgula 3 3" xfId="1012" xr:uid="{00000000-0005-0000-0000-0000F2030000}"/>
    <cellStyle name="Vírgula 4" xfId="48" xr:uid="{00000000-0005-0000-0000-0000F3030000}"/>
    <cellStyle name="Vírgula 4 2" xfId="52" xr:uid="{00000000-0005-0000-0000-0000F4030000}"/>
    <cellStyle name="Vírgula 4 3" xfId="1013" xr:uid="{00000000-0005-0000-0000-0000F5030000}"/>
    <cellStyle name="Vírgula 5" xfId="53" xr:uid="{00000000-0005-0000-0000-0000F6030000}"/>
    <cellStyle name="Vírgula 6" xfId="54" xr:uid="{00000000-0005-0000-0000-0000F7030000}"/>
    <cellStyle name="Vírgula 7" xfId="997" xr:uid="{00000000-0005-0000-0000-0000F8030000}"/>
    <cellStyle name="Vírgula 8" xfId="1007" xr:uid="{00000000-0005-0000-0000-0000F9030000}"/>
  </cellStyles>
  <dxfs count="0"/>
  <tableStyles count="0" defaultTableStyle="TableStyleMedium2" defaultPivotStyle="PivotStyleLight16"/>
  <colors>
    <mruColors>
      <color rgb="FFF8A662"/>
      <color rgb="FFFFFFCC"/>
      <color rgb="FF3366FF"/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1164202</xdr:colOff>
      <xdr:row>0</xdr:row>
      <xdr:rowOff>293488</xdr:rowOff>
    </xdr:from>
    <xdr:to>
      <xdr:col>2</xdr:col>
      <xdr:colOff>591188</xdr:colOff>
      <xdr:row>0</xdr:row>
      <xdr:rowOff>467331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B1226AC-CC76-4D25-8BBB-78C9830ABB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452" y="293488"/>
          <a:ext cx="1106850" cy="1738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126075</xdr:rowOff>
    </xdr:from>
    <xdr:to>
      <xdr:col>1</xdr:col>
      <xdr:colOff>1006644</xdr:colOff>
      <xdr:row>0</xdr:row>
      <xdr:rowOff>640187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7FB5962-EF52-480E-9A1E-B6522C83693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6075"/>
          <a:ext cx="1006644" cy="51411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819641</xdr:colOff>
      <xdr:row>0</xdr:row>
      <xdr:rowOff>179414</xdr:rowOff>
    </xdr:from>
    <xdr:to>
      <xdr:col>5</xdr:col>
      <xdr:colOff>58683</xdr:colOff>
      <xdr:row>0</xdr:row>
      <xdr:rowOff>573755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9C707B0-C285-4DD8-ACDE-C1D440C0487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755" y="179414"/>
          <a:ext cx="1014155" cy="394341"/>
        </a:xfrm>
        <a:prstGeom prst="rect">
          <a:avLst/>
        </a:prstGeom>
        <a:noFill/>
      </xdr:spPr>
    </xdr:pic>
    <xdr:clientData/>
  </xdr:twoCellAnchor>
  <xdr:twoCellAnchor editAs="absolute">
    <xdr:from>
      <xdr:col>10</xdr:col>
      <xdr:colOff>182878</xdr:colOff>
      <xdr:row>0</xdr:row>
      <xdr:rowOff>19223</xdr:rowOff>
    </xdr:from>
    <xdr:to>
      <xdr:col>11</xdr:col>
      <xdr:colOff>496896</xdr:colOff>
      <xdr:row>0</xdr:row>
      <xdr:rowOff>759243</xdr:rowOff>
    </xdr:to>
    <xdr:pic>
      <xdr:nvPicPr>
        <xdr:cNvPr id="5" name="Imagem 4" descr="Uma imagem contendo comida&#10;&#10;Descrição gerada automaticamente">
          <a:extLst>
            <a:ext uri="{FF2B5EF4-FFF2-40B4-BE49-F238E27FC236}">
              <a16:creationId xmlns:a16="http://schemas.microsoft.com/office/drawing/2014/main" id="{C859C8AA-9592-46F3-8E81-6BC86FBAF9C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973"/>
        <a:stretch>
          <a:fillRect/>
        </a:stretch>
      </xdr:blipFill>
      <xdr:spPr bwMode="auto">
        <a:xfrm>
          <a:off x="6763787" y="19223"/>
          <a:ext cx="920154" cy="740020"/>
        </a:xfrm>
        <a:prstGeom prst="rect">
          <a:avLst/>
        </a:prstGeom>
        <a:noFill/>
      </xdr:spPr>
    </xdr:pic>
    <xdr:clientData/>
  </xdr:twoCellAnchor>
  <xdr:twoCellAnchor editAs="absolute">
    <xdr:from>
      <xdr:col>11</xdr:col>
      <xdr:colOff>534618</xdr:colOff>
      <xdr:row>0</xdr:row>
      <xdr:rowOff>73514</xdr:rowOff>
    </xdr:from>
    <xdr:to>
      <xdr:col>11</xdr:col>
      <xdr:colOff>1009480</xdr:colOff>
      <xdr:row>0</xdr:row>
      <xdr:rowOff>665531</xdr:rowOff>
    </xdr:to>
    <xdr:pic>
      <xdr:nvPicPr>
        <xdr:cNvPr id="6" name="Imagem 5" descr="Uma imagem contendo desenho, placa, rua&#10;&#10;Descrição gerada automaticamente">
          <a:extLst>
            <a:ext uri="{FF2B5EF4-FFF2-40B4-BE49-F238E27FC236}">
              <a16:creationId xmlns:a16="http://schemas.microsoft.com/office/drawing/2014/main" id="{A3A0250D-B71F-4122-976F-6BB10E63EE98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63" y="73514"/>
          <a:ext cx="474862" cy="592017"/>
        </a:xfrm>
        <a:prstGeom prst="rect">
          <a:avLst/>
        </a:prstGeom>
        <a:noFill/>
      </xdr:spPr>
    </xdr:pic>
    <xdr:clientData/>
  </xdr:twoCellAnchor>
  <xdr:twoCellAnchor editAs="absolute">
    <xdr:from>
      <xdr:col>11</xdr:col>
      <xdr:colOff>1172979</xdr:colOff>
      <xdr:row>0</xdr:row>
      <xdr:rowOff>170524</xdr:rowOff>
    </xdr:from>
    <xdr:to>
      <xdr:col>13</xdr:col>
      <xdr:colOff>67490</xdr:colOff>
      <xdr:row>0</xdr:row>
      <xdr:rowOff>607657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CECBEF8-EA83-4749-9299-F9DDC22747EA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024" y="170524"/>
          <a:ext cx="1258443" cy="43713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668544</xdr:colOff>
      <xdr:row>0</xdr:row>
      <xdr:rowOff>0</xdr:rowOff>
    </xdr:from>
    <xdr:to>
      <xdr:col>19</xdr:col>
      <xdr:colOff>363783</xdr:colOff>
      <xdr:row>1</xdr:row>
      <xdr:rowOff>248530</xdr:rowOff>
    </xdr:to>
    <xdr:pic>
      <xdr:nvPicPr>
        <xdr:cNvPr id="2" name="Imagem 1" descr="Uma imagem contendo comida&#10;&#10;Descrição gerada automaticamente">
          <a:extLst>
            <a:ext uri="{FF2B5EF4-FFF2-40B4-BE49-F238E27FC236}">
              <a16:creationId xmlns:a16="http://schemas.microsoft.com/office/drawing/2014/main" id="{B7ADAA7B-1CA7-4628-9C05-2B2F56E93E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973"/>
        <a:stretch>
          <a:fillRect/>
        </a:stretch>
      </xdr:blipFill>
      <xdr:spPr bwMode="auto">
        <a:xfrm>
          <a:off x="22393836" y="0"/>
          <a:ext cx="897294" cy="723099"/>
        </a:xfrm>
        <a:prstGeom prst="rect">
          <a:avLst/>
        </a:prstGeom>
        <a:noFill/>
      </xdr:spPr>
    </xdr:pic>
    <xdr:clientData/>
  </xdr:twoCellAnchor>
  <xdr:twoCellAnchor editAs="absolute">
    <xdr:from>
      <xdr:col>19</xdr:col>
      <xdr:colOff>401505</xdr:colOff>
      <xdr:row>0</xdr:row>
      <xdr:rowOff>58101</xdr:rowOff>
    </xdr:from>
    <xdr:to>
      <xdr:col>19</xdr:col>
      <xdr:colOff>891607</xdr:colOff>
      <xdr:row>1</xdr:row>
      <xdr:rowOff>173868</xdr:rowOff>
    </xdr:to>
    <xdr:pic>
      <xdr:nvPicPr>
        <xdr:cNvPr id="3" name="Imagem 2" descr="Uma imagem contendo desenho, placa, rua&#10;&#10;Descrição gerada automaticamente">
          <a:extLst>
            <a:ext uri="{FF2B5EF4-FFF2-40B4-BE49-F238E27FC236}">
              <a16:creationId xmlns:a16="http://schemas.microsoft.com/office/drawing/2014/main" id="{5349F091-0E0B-4832-9565-497B7B8567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2662" y="61911"/>
          <a:ext cx="492007" cy="603671"/>
        </a:xfrm>
        <a:prstGeom prst="rect">
          <a:avLst/>
        </a:prstGeom>
        <a:noFill/>
      </xdr:spPr>
    </xdr:pic>
    <xdr:clientData/>
  </xdr:twoCellAnchor>
  <xdr:twoCellAnchor editAs="absolute">
    <xdr:from>
      <xdr:col>19</xdr:col>
      <xdr:colOff>1007481</xdr:colOff>
      <xdr:row>0</xdr:row>
      <xdr:rowOff>168446</xdr:rowOff>
    </xdr:from>
    <xdr:to>
      <xdr:col>20</xdr:col>
      <xdr:colOff>1063869</xdr:colOff>
      <xdr:row>1</xdr:row>
      <xdr:rowOff>96944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858BDE2-E664-4E7A-BD66-7F07644FA68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6733" y="157016"/>
          <a:ext cx="1287018" cy="42021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930949</xdr:colOff>
      <xdr:row>0</xdr:row>
      <xdr:rowOff>245629</xdr:rowOff>
    </xdr:from>
    <xdr:to>
      <xdr:col>2</xdr:col>
      <xdr:colOff>479509</xdr:colOff>
      <xdr:row>0</xdr:row>
      <xdr:rowOff>436617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50D9636-FE33-4E9B-8D0F-CD1D9E4593E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82" y="245629"/>
          <a:ext cx="1092457" cy="20432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67737</xdr:colOff>
      <xdr:row>0</xdr:row>
      <xdr:rowOff>89646</xdr:rowOff>
    </xdr:from>
    <xdr:to>
      <xdr:col>1</xdr:col>
      <xdr:colOff>781011</xdr:colOff>
      <xdr:row>1</xdr:row>
      <xdr:rowOff>112268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7E9CD0D-EB4D-43CB-ACC9-D2FCA4AB53F5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7" y="89646"/>
          <a:ext cx="1019132" cy="50522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734632</xdr:colOff>
      <xdr:row>0</xdr:row>
      <xdr:rowOff>146795</xdr:rowOff>
    </xdr:from>
    <xdr:to>
      <xdr:col>2</xdr:col>
      <xdr:colOff>1752597</xdr:colOff>
      <xdr:row>1</xdr:row>
      <xdr:rowOff>55361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43BE6A4-66F9-47B3-BAD5-99CA0FACD66B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032" y="146795"/>
          <a:ext cx="1017965" cy="39497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933697</xdr:colOff>
      <xdr:row>2</xdr:row>
      <xdr:rowOff>26443</xdr:rowOff>
    </xdr:from>
    <xdr:to>
      <xdr:col>1</xdr:col>
      <xdr:colOff>2002447</xdr:colOff>
      <xdr:row>3</xdr:row>
      <xdr:rowOff>17406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5A3B04-55E0-43D2-A101-6D6B35C2E2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822" y="369343"/>
          <a:ext cx="1068750" cy="1833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26670</xdr:rowOff>
    </xdr:from>
    <xdr:to>
      <xdr:col>1</xdr:col>
      <xdr:colOff>781854</xdr:colOff>
      <xdr:row>4</xdr:row>
      <xdr:rowOff>20717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BBCD0E9-5693-4F37-80EF-6C126294E34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019979" cy="4912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2263285</xdr:colOff>
      <xdr:row>1</xdr:row>
      <xdr:rowOff>70484</xdr:rowOff>
    </xdr:from>
    <xdr:to>
      <xdr:col>1</xdr:col>
      <xdr:colOff>3277440</xdr:colOff>
      <xdr:row>3</xdr:row>
      <xdr:rowOff>135260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B90BF1-DC36-471E-957E-BBE0F60099F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1410" y="241934"/>
          <a:ext cx="1014155" cy="4076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549372</xdr:colOff>
      <xdr:row>0</xdr:row>
      <xdr:rowOff>0</xdr:rowOff>
    </xdr:from>
    <xdr:to>
      <xdr:col>23</xdr:col>
      <xdr:colOff>440826</xdr:colOff>
      <xdr:row>0</xdr:row>
      <xdr:rowOff>743830</xdr:rowOff>
    </xdr:to>
    <xdr:pic>
      <xdr:nvPicPr>
        <xdr:cNvPr id="2" name="Imagem 1" descr="Uma imagem contendo comida&#10;&#10;Descrição gerada automaticamente">
          <a:extLst>
            <a:ext uri="{FF2B5EF4-FFF2-40B4-BE49-F238E27FC236}">
              <a16:creationId xmlns:a16="http://schemas.microsoft.com/office/drawing/2014/main" id="{92FAF5BA-86F3-47C4-AB01-B38471C8F1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973"/>
        <a:stretch>
          <a:fillRect/>
        </a:stretch>
      </xdr:blipFill>
      <xdr:spPr bwMode="auto">
        <a:xfrm>
          <a:off x="22233987" y="0"/>
          <a:ext cx="899199" cy="728590"/>
        </a:xfrm>
        <a:prstGeom prst="rect">
          <a:avLst/>
        </a:prstGeom>
        <a:noFill/>
      </xdr:spPr>
    </xdr:pic>
    <xdr:clientData/>
  </xdr:twoCellAnchor>
  <xdr:twoCellAnchor editAs="absolute">
    <xdr:from>
      <xdr:col>23</xdr:col>
      <xdr:colOff>478548</xdr:colOff>
      <xdr:row>0</xdr:row>
      <xdr:rowOff>58101</xdr:rowOff>
    </xdr:from>
    <xdr:to>
      <xdr:col>23</xdr:col>
      <xdr:colOff>968650</xdr:colOff>
      <xdr:row>0</xdr:row>
      <xdr:rowOff>663453</xdr:rowOff>
    </xdr:to>
    <xdr:pic>
      <xdr:nvPicPr>
        <xdr:cNvPr id="3" name="Imagem 2" descr="Uma imagem contendo desenho, placa, rua&#10;&#10;Descrição gerada automaticamente">
          <a:extLst>
            <a:ext uri="{FF2B5EF4-FFF2-40B4-BE49-F238E27FC236}">
              <a16:creationId xmlns:a16="http://schemas.microsoft.com/office/drawing/2014/main" id="{E81C1968-E8D3-4D1D-9D5D-6E8F6B62203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8528" y="58101"/>
          <a:ext cx="490102" cy="595827"/>
        </a:xfrm>
        <a:prstGeom prst="rect">
          <a:avLst/>
        </a:prstGeom>
        <a:noFill/>
      </xdr:spPr>
    </xdr:pic>
    <xdr:clientData/>
  </xdr:twoCellAnchor>
  <xdr:twoCellAnchor editAs="absolute">
    <xdr:from>
      <xdr:col>24</xdr:col>
      <xdr:colOff>72969</xdr:colOff>
      <xdr:row>0</xdr:row>
      <xdr:rowOff>168446</xdr:rowOff>
    </xdr:from>
    <xdr:to>
      <xdr:col>25</xdr:col>
      <xdr:colOff>340812</xdr:colOff>
      <xdr:row>0</xdr:row>
      <xdr:rowOff>592244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6FECEFA-BFB1-476B-9D3A-EBA0A8D810B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8789" y="162731"/>
          <a:ext cx="1273683" cy="4142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779392</xdr:colOff>
      <xdr:row>0</xdr:row>
      <xdr:rowOff>245629</xdr:rowOff>
    </xdr:from>
    <xdr:to>
      <xdr:col>3</xdr:col>
      <xdr:colOff>2197</xdr:colOff>
      <xdr:row>0</xdr:row>
      <xdr:rowOff>436617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F64A9DE-0A29-41EB-BAAD-E0C5EA135F0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92" y="245629"/>
          <a:ext cx="1085895" cy="1986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89646</xdr:rowOff>
    </xdr:from>
    <xdr:to>
      <xdr:col>1</xdr:col>
      <xdr:colOff>629454</xdr:colOff>
      <xdr:row>0</xdr:row>
      <xdr:rowOff>592328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56E863F-8380-49AA-97CB-DD89715A77F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46"/>
          <a:ext cx="1010454" cy="50268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232555</xdr:colOff>
      <xdr:row>0</xdr:row>
      <xdr:rowOff>146795</xdr:rowOff>
    </xdr:from>
    <xdr:to>
      <xdr:col>3</xdr:col>
      <xdr:colOff>1240995</xdr:colOff>
      <xdr:row>0</xdr:row>
      <xdr:rowOff>535421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6595C39-1E49-4EBE-B35D-3F16F5BFF4AA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695" y="146795"/>
          <a:ext cx="1017965" cy="38862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246477</xdr:colOff>
      <xdr:row>0</xdr:row>
      <xdr:rowOff>0</xdr:rowOff>
    </xdr:from>
    <xdr:to>
      <xdr:col>21</xdr:col>
      <xdr:colOff>151266</xdr:colOff>
      <xdr:row>0</xdr:row>
      <xdr:rowOff>743830</xdr:rowOff>
    </xdr:to>
    <xdr:pic>
      <xdr:nvPicPr>
        <xdr:cNvPr id="2" name="Imagem 1" descr="Uma imagem contendo comida&#10;&#10;Descrição gerada automaticamente">
          <a:extLst>
            <a:ext uri="{FF2B5EF4-FFF2-40B4-BE49-F238E27FC236}">
              <a16:creationId xmlns:a16="http://schemas.microsoft.com/office/drawing/2014/main" id="{7BB418AB-12DB-4BDE-B69A-345371146A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973"/>
        <a:stretch>
          <a:fillRect/>
        </a:stretch>
      </xdr:blipFill>
      <xdr:spPr bwMode="auto">
        <a:xfrm>
          <a:off x="22256847" y="0"/>
          <a:ext cx="899199" cy="728590"/>
        </a:xfrm>
        <a:prstGeom prst="rect">
          <a:avLst/>
        </a:prstGeom>
        <a:noFill/>
      </xdr:spPr>
    </xdr:pic>
    <xdr:clientData/>
  </xdr:twoCellAnchor>
  <xdr:twoCellAnchor editAs="absolute">
    <xdr:from>
      <xdr:col>21</xdr:col>
      <xdr:colOff>206133</xdr:colOff>
      <xdr:row>0</xdr:row>
      <xdr:rowOff>58101</xdr:rowOff>
    </xdr:from>
    <xdr:to>
      <xdr:col>21</xdr:col>
      <xdr:colOff>686710</xdr:colOff>
      <xdr:row>0</xdr:row>
      <xdr:rowOff>663453</xdr:rowOff>
    </xdr:to>
    <xdr:pic>
      <xdr:nvPicPr>
        <xdr:cNvPr id="3" name="Imagem 2" descr="Uma imagem contendo desenho, placa, rua&#10;&#10;Descrição gerada automaticamente">
          <a:extLst>
            <a:ext uri="{FF2B5EF4-FFF2-40B4-BE49-F238E27FC236}">
              <a16:creationId xmlns:a16="http://schemas.microsoft.com/office/drawing/2014/main" id="{848250D2-7300-4BD7-A5D9-8CB9244147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01388" y="58101"/>
          <a:ext cx="490102" cy="595827"/>
        </a:xfrm>
        <a:prstGeom prst="rect">
          <a:avLst/>
        </a:prstGeom>
        <a:noFill/>
      </xdr:spPr>
    </xdr:pic>
    <xdr:clientData/>
  </xdr:twoCellAnchor>
  <xdr:twoCellAnchor editAs="absolute">
    <xdr:from>
      <xdr:col>21</xdr:col>
      <xdr:colOff>796869</xdr:colOff>
      <xdr:row>0</xdr:row>
      <xdr:rowOff>168446</xdr:rowOff>
    </xdr:from>
    <xdr:to>
      <xdr:col>23</xdr:col>
      <xdr:colOff>58872</xdr:colOff>
      <xdr:row>0</xdr:row>
      <xdr:rowOff>592244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2EE9B6F-DEC4-4F2B-B8C2-1C362ABA4A0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01649" y="162731"/>
          <a:ext cx="1273683" cy="4142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1183252</xdr:colOff>
      <xdr:row>0</xdr:row>
      <xdr:rowOff>245629</xdr:rowOff>
    </xdr:from>
    <xdr:to>
      <xdr:col>0</xdr:col>
      <xdr:colOff>2269147</xdr:colOff>
      <xdr:row>0</xdr:row>
      <xdr:rowOff>436617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DED669-F5E3-4F0C-A121-11787B4430D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252" y="245629"/>
          <a:ext cx="1085895" cy="1986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</xdr:colOff>
      <xdr:row>0</xdr:row>
      <xdr:rowOff>89646</xdr:rowOff>
    </xdr:from>
    <xdr:to>
      <xdr:col>0</xdr:col>
      <xdr:colOff>1048554</xdr:colOff>
      <xdr:row>0</xdr:row>
      <xdr:rowOff>592328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865A543-9D51-4112-AEFE-724BEBCE8BF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89646"/>
          <a:ext cx="1010454" cy="50268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2518555</xdr:colOff>
      <xdr:row>0</xdr:row>
      <xdr:rowOff>146795</xdr:rowOff>
    </xdr:from>
    <xdr:to>
      <xdr:col>1</xdr:col>
      <xdr:colOff>739980</xdr:colOff>
      <xdr:row>0</xdr:row>
      <xdr:rowOff>535421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C330F25-B3C6-46A3-814B-01E616E9E48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555" y="146795"/>
          <a:ext cx="1017965" cy="38862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360777</xdr:colOff>
      <xdr:row>0</xdr:row>
      <xdr:rowOff>0</xdr:rowOff>
    </xdr:from>
    <xdr:to>
      <xdr:col>26</xdr:col>
      <xdr:colOff>524646</xdr:colOff>
      <xdr:row>0</xdr:row>
      <xdr:rowOff>740020</xdr:rowOff>
    </xdr:to>
    <xdr:pic>
      <xdr:nvPicPr>
        <xdr:cNvPr id="5" name="Imagem 4" descr="Uma imagem contendo comida&#10;&#10;Descrição gerada automaticamente">
          <a:extLst>
            <a:ext uri="{FF2B5EF4-FFF2-40B4-BE49-F238E27FC236}">
              <a16:creationId xmlns:a16="http://schemas.microsoft.com/office/drawing/2014/main" id="{71096DF0-DA82-4360-B096-B8232936E6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973"/>
        <a:stretch>
          <a:fillRect/>
        </a:stretch>
      </xdr:blipFill>
      <xdr:spPr bwMode="auto">
        <a:xfrm>
          <a:off x="22233987" y="0"/>
          <a:ext cx="899199" cy="728590"/>
        </a:xfrm>
        <a:prstGeom prst="rect">
          <a:avLst/>
        </a:prstGeom>
        <a:noFill/>
      </xdr:spPr>
    </xdr:pic>
    <xdr:clientData/>
  </xdr:twoCellAnchor>
  <xdr:twoCellAnchor editAs="absolute">
    <xdr:from>
      <xdr:col>26</xdr:col>
      <xdr:colOff>560463</xdr:colOff>
      <xdr:row>0</xdr:row>
      <xdr:rowOff>54291</xdr:rowOff>
    </xdr:from>
    <xdr:to>
      <xdr:col>27</xdr:col>
      <xdr:colOff>340000</xdr:colOff>
      <xdr:row>0</xdr:row>
      <xdr:rowOff>667263</xdr:rowOff>
    </xdr:to>
    <xdr:pic>
      <xdr:nvPicPr>
        <xdr:cNvPr id="6" name="Imagem 5" descr="Uma imagem contendo desenho, placa, rua&#10;&#10;Descrição gerada automaticamente">
          <a:extLst>
            <a:ext uri="{FF2B5EF4-FFF2-40B4-BE49-F238E27FC236}">
              <a16:creationId xmlns:a16="http://schemas.microsoft.com/office/drawing/2014/main" id="{4FBFBD5E-C6EB-41D4-8941-1645BCFE1C3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8528" y="58101"/>
          <a:ext cx="490102" cy="595827"/>
        </a:xfrm>
        <a:prstGeom prst="rect">
          <a:avLst/>
        </a:prstGeom>
        <a:noFill/>
      </xdr:spPr>
    </xdr:pic>
    <xdr:clientData/>
  </xdr:twoCellAnchor>
  <xdr:twoCellAnchor editAs="absolute">
    <xdr:from>
      <xdr:col>27</xdr:col>
      <xdr:colOff>453969</xdr:colOff>
      <xdr:row>0</xdr:row>
      <xdr:rowOff>172256</xdr:rowOff>
    </xdr:from>
    <xdr:to>
      <xdr:col>29</xdr:col>
      <xdr:colOff>264612</xdr:colOff>
      <xdr:row>0</xdr:row>
      <xdr:rowOff>588434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935ED4A-901A-4D3D-A202-DBB598A3878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8789" y="162731"/>
          <a:ext cx="1273683" cy="4142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1183252</xdr:colOff>
      <xdr:row>0</xdr:row>
      <xdr:rowOff>247423</xdr:rowOff>
    </xdr:from>
    <xdr:to>
      <xdr:col>0</xdr:col>
      <xdr:colOff>2265337</xdr:colOff>
      <xdr:row>0</xdr:row>
      <xdr:rowOff>436506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C48B523-E0AE-4B43-9FD5-4EE4B24C996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252" y="247423"/>
          <a:ext cx="1085895" cy="1986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</xdr:colOff>
      <xdr:row>0</xdr:row>
      <xdr:rowOff>91440</xdr:rowOff>
    </xdr:from>
    <xdr:to>
      <xdr:col>0</xdr:col>
      <xdr:colOff>1044744</xdr:colOff>
      <xdr:row>0</xdr:row>
      <xdr:rowOff>590312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F5E70CFA-34B9-4AE1-9819-EB67F52809AE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91440"/>
          <a:ext cx="1010454" cy="50268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2518555</xdr:colOff>
      <xdr:row>0</xdr:row>
      <xdr:rowOff>148589</xdr:rowOff>
    </xdr:from>
    <xdr:to>
      <xdr:col>1</xdr:col>
      <xdr:colOff>703785</xdr:colOff>
      <xdr:row>0</xdr:row>
      <xdr:rowOff>548645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2B0F080D-9CF8-4B5E-B624-BA63479E6C41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555" y="148589"/>
          <a:ext cx="1017965" cy="38862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436779</xdr:colOff>
      <xdr:row>0</xdr:row>
      <xdr:rowOff>0</xdr:rowOff>
    </xdr:from>
    <xdr:to>
      <xdr:col>27</xdr:col>
      <xdr:colOff>550003</xdr:colOff>
      <xdr:row>1</xdr:row>
      <xdr:rowOff>41568</xdr:rowOff>
    </xdr:to>
    <xdr:pic>
      <xdr:nvPicPr>
        <xdr:cNvPr id="2" name="Imagem 1" descr="Uma imagem contendo comida&#10;&#10;Descrição gerada automaticamente">
          <a:extLst>
            <a:ext uri="{FF2B5EF4-FFF2-40B4-BE49-F238E27FC236}">
              <a16:creationId xmlns:a16="http://schemas.microsoft.com/office/drawing/2014/main" id="{4679D8E4-F114-4968-BCBF-B4201ED2F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973"/>
        <a:stretch>
          <a:fillRect/>
        </a:stretch>
      </xdr:blipFill>
      <xdr:spPr bwMode="auto">
        <a:xfrm>
          <a:off x="31443103" y="0"/>
          <a:ext cx="941899" cy="749139"/>
        </a:xfrm>
        <a:prstGeom prst="rect">
          <a:avLst/>
        </a:prstGeom>
        <a:noFill/>
      </xdr:spPr>
    </xdr:pic>
    <xdr:clientData/>
  </xdr:twoCellAnchor>
  <xdr:twoCellAnchor editAs="absolute">
    <xdr:from>
      <xdr:col>27</xdr:col>
      <xdr:colOff>514673</xdr:colOff>
      <xdr:row>0</xdr:row>
      <xdr:rowOff>58101</xdr:rowOff>
    </xdr:from>
    <xdr:to>
      <xdr:col>28</xdr:col>
      <xdr:colOff>210094</xdr:colOff>
      <xdr:row>0</xdr:row>
      <xdr:rowOff>686240</xdr:rowOff>
    </xdr:to>
    <xdr:pic>
      <xdr:nvPicPr>
        <xdr:cNvPr id="3" name="Imagem 2" descr="Uma imagem contendo desenho, placa, rua&#10;&#10;Descrição gerada automaticamente">
          <a:extLst>
            <a:ext uri="{FF2B5EF4-FFF2-40B4-BE49-F238E27FC236}">
              <a16:creationId xmlns:a16="http://schemas.microsoft.com/office/drawing/2014/main" id="{729797FF-4431-4730-B31F-20F94B66335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3007" y="54291"/>
          <a:ext cx="533621" cy="631949"/>
        </a:xfrm>
        <a:prstGeom prst="rect">
          <a:avLst/>
        </a:prstGeom>
        <a:noFill/>
      </xdr:spPr>
    </xdr:pic>
    <xdr:clientData/>
  </xdr:twoCellAnchor>
  <xdr:twoCellAnchor editAs="absolute">
    <xdr:from>
      <xdr:col>28</xdr:col>
      <xdr:colOff>283728</xdr:colOff>
      <xdr:row>0</xdr:row>
      <xdr:rowOff>168445</xdr:rowOff>
    </xdr:from>
    <xdr:to>
      <xdr:col>29</xdr:col>
      <xdr:colOff>764529</xdr:colOff>
      <xdr:row>0</xdr:row>
      <xdr:rowOff>587326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38657CA-7EFE-46C9-9D08-61F1312C6F6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72167" y="160825"/>
          <a:ext cx="1358462" cy="43031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990214</xdr:colOff>
      <xdr:row>0</xdr:row>
      <xdr:rowOff>245629</xdr:rowOff>
    </xdr:from>
    <xdr:to>
      <xdr:col>1</xdr:col>
      <xdr:colOff>2151139</xdr:colOff>
      <xdr:row>0</xdr:row>
      <xdr:rowOff>457468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24E0DC3-3B72-47F0-A7FA-3889B22B7DE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14" y="245629"/>
          <a:ext cx="1164735" cy="21183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89645</xdr:rowOff>
    </xdr:from>
    <xdr:to>
      <xdr:col>1</xdr:col>
      <xdr:colOff>777949</xdr:colOff>
      <xdr:row>0</xdr:row>
      <xdr:rowOff>624882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AD8981-C30E-48F5-AB2F-E601D775EA74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45"/>
          <a:ext cx="1086559" cy="5238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2317899</xdr:colOff>
      <xdr:row>0</xdr:row>
      <xdr:rowOff>146795</xdr:rowOff>
    </xdr:from>
    <xdr:to>
      <xdr:col>1</xdr:col>
      <xdr:colOff>3411043</xdr:colOff>
      <xdr:row>0</xdr:row>
      <xdr:rowOff>552491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8EFC34A-A761-4CE7-9650-D2A8B4BDDDF6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2699" y="146795"/>
          <a:ext cx="1089334" cy="40950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856965</xdr:colOff>
      <xdr:row>0</xdr:row>
      <xdr:rowOff>0</xdr:rowOff>
    </xdr:from>
    <xdr:to>
      <xdr:col>18</xdr:col>
      <xdr:colOff>56793</xdr:colOff>
      <xdr:row>0</xdr:row>
      <xdr:rowOff>744340</xdr:rowOff>
    </xdr:to>
    <xdr:pic>
      <xdr:nvPicPr>
        <xdr:cNvPr id="5" name="Imagem 4" descr="Uma imagem contendo comida&#10;&#10;Descrição gerada automaticamente">
          <a:extLst>
            <a:ext uri="{FF2B5EF4-FFF2-40B4-BE49-F238E27FC236}">
              <a16:creationId xmlns:a16="http://schemas.microsoft.com/office/drawing/2014/main" id="{6B99695E-AB42-43A8-974A-C426218403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973"/>
        <a:stretch>
          <a:fillRect/>
        </a:stretch>
      </xdr:blipFill>
      <xdr:spPr bwMode="auto">
        <a:xfrm>
          <a:off x="18615967" y="0"/>
          <a:ext cx="947187" cy="748150"/>
        </a:xfrm>
        <a:prstGeom prst="rect">
          <a:avLst/>
        </a:prstGeom>
        <a:noFill/>
      </xdr:spPr>
    </xdr:pic>
    <xdr:clientData/>
  </xdr:twoCellAnchor>
  <xdr:twoCellAnchor editAs="absolute">
    <xdr:from>
      <xdr:col>18</xdr:col>
      <xdr:colOff>16687</xdr:colOff>
      <xdr:row>0</xdr:row>
      <xdr:rowOff>58101</xdr:rowOff>
    </xdr:from>
    <xdr:to>
      <xdr:col>18</xdr:col>
      <xdr:colOff>512547</xdr:colOff>
      <xdr:row>0</xdr:row>
      <xdr:rowOff>686240</xdr:rowOff>
    </xdr:to>
    <xdr:pic>
      <xdr:nvPicPr>
        <xdr:cNvPr id="6" name="Imagem 5" descr="Uma imagem contendo desenho, placa, rua&#10;&#10;Descrição gerada automaticamente">
          <a:extLst>
            <a:ext uri="{FF2B5EF4-FFF2-40B4-BE49-F238E27FC236}">
              <a16:creationId xmlns:a16="http://schemas.microsoft.com/office/drawing/2014/main" id="{18011E5F-3371-4B19-A482-CCCD2751861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5908" y="61911"/>
          <a:ext cx="515476" cy="624329"/>
        </a:xfrm>
        <a:prstGeom prst="rect">
          <a:avLst/>
        </a:prstGeom>
        <a:noFill/>
      </xdr:spPr>
    </xdr:pic>
    <xdr:clientData/>
  </xdr:twoCellAnchor>
  <xdr:twoCellAnchor editAs="absolute">
    <xdr:from>
      <xdr:col>18</xdr:col>
      <xdr:colOff>555670</xdr:colOff>
      <xdr:row>0</xdr:row>
      <xdr:rowOff>168445</xdr:rowOff>
    </xdr:from>
    <xdr:to>
      <xdr:col>20</xdr:col>
      <xdr:colOff>136149</xdr:colOff>
      <xdr:row>0</xdr:row>
      <xdr:rowOff>587326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A733FC6-A248-41A3-8D21-3DC4025A57C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4512" y="157015"/>
          <a:ext cx="1377635" cy="43412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1295014</xdr:colOff>
      <xdr:row>0</xdr:row>
      <xdr:rowOff>245629</xdr:rowOff>
    </xdr:from>
    <xdr:to>
      <xdr:col>1</xdr:col>
      <xdr:colOff>2455939</xdr:colOff>
      <xdr:row>0</xdr:row>
      <xdr:rowOff>457468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BA9A2B3-BBD3-4F6A-9E94-E51462B0B89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43" y="245629"/>
          <a:ext cx="1164735" cy="21183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89645</xdr:rowOff>
    </xdr:from>
    <xdr:to>
      <xdr:col>1</xdr:col>
      <xdr:colOff>1082749</xdr:colOff>
      <xdr:row>0</xdr:row>
      <xdr:rowOff>624882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8F40C70-743B-4F6F-BDFD-282F644B646A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9" y="89645"/>
          <a:ext cx="1086559" cy="5238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2622699</xdr:colOff>
      <xdr:row>0</xdr:row>
      <xdr:rowOff>146795</xdr:rowOff>
    </xdr:from>
    <xdr:to>
      <xdr:col>1</xdr:col>
      <xdr:colOff>3696793</xdr:colOff>
      <xdr:row>0</xdr:row>
      <xdr:rowOff>552491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6F67E41F-8BFF-486E-9A66-0ABE08A04279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9528" y="146795"/>
          <a:ext cx="1089334" cy="40950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de%20automoveis%20onibus%20e%20motos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ole%20de%20Contratos%20atualizado%20at&#233;%2025.05.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branco\Library\Containers\com.apple.mail\Data\Library\Mail%20Downloads\BBCF9AFE-91AB-4A04-88E7-354978C587B5\BRP_1Q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branco\Library\Containers\com.apple.mail\Data\Library\Mail%20Downloads\BBCF9AFE-91AB-4A04-88E7-354978C587B5\LinhaMineira01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Joburg%20BM%20(20100818)d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isco.Siqueira\Desktop\Projetos\PMI\PROJETO_FERROGR&#195;O\Modelagem\2015%2008%2007%20-%20Ferrogr&#227;o%20-%20Analise%20operacional%20%20IT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branco\Library\Containers\com.apple.mail\Data\Library\Mail%20Downloads\BBCF9AFE-91AB-4A04-88E7-354978C587B5\prjbrs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ogr&#227;o%20Modelo%20Financeiro%20151008%20a%20(version%201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elo%20de%20Avalia&#231;&#227;o%20Dutra%20rev%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v"/>
      <sheetName val="regic"/>
      <sheetName val="od"/>
      <sheetName val="pop"/>
      <sheetName val="PIB"/>
      <sheetName val="gera_mun"/>
      <sheetName val="gera_zona"/>
      <sheetName val="imped"/>
      <sheetName val="auto"/>
      <sheetName val="moto"/>
      <sheetName val="matriz"/>
      <sheetName val="matag"/>
      <sheetName val="arrumar"/>
      <sheetName val="contagem"/>
      <sheetName val="centroide"/>
    </sheetNames>
    <sheetDataSet>
      <sheetData sheetId="0" refreshError="1">
        <row r="2">
          <cell r="I2">
            <v>1.0640149302753084</v>
          </cell>
          <cell r="Q2">
            <v>40</v>
          </cell>
        </row>
        <row r="3">
          <cell r="I3">
            <v>-5.1512218017817996E-2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Jurídico"/>
      <sheetName val="Assin Contratada"/>
      <sheetName val="Assin_Contratada"/>
      <sheetName val="Terr-preços"/>
      <sheetName val="Unit"/>
      <sheetName val="Local"/>
      <sheetName val="tabela DER julho97"/>
      <sheetName val="Plan3"/>
      <sheetName val="AVALIAÇÃO_terreno"/>
    </sheetNames>
    <sheetDataSet>
      <sheetData sheetId="0" refreshError="1"/>
      <sheetData sheetId="1" refreshError="1">
        <row r="2">
          <cell r="D2" t="str">
            <v>Razão Social</v>
          </cell>
          <cell r="F2" t="str">
            <v>Objeto</v>
          </cell>
          <cell r="G2" t="str">
            <v>Área</v>
          </cell>
          <cell r="H2" t="str">
            <v>Gestor</v>
          </cell>
          <cell r="I2" t="str">
            <v>N.º Contrato</v>
          </cell>
          <cell r="J2" t="str">
            <v>Contrato/Aditivo/Encerr.</v>
          </cell>
          <cell r="K2" t="str">
            <v>Nº Aditivo</v>
          </cell>
        </row>
        <row r="3">
          <cell r="D3" t="str">
            <v>A Integração Recuperadora de Rodovias S/C Ltda</v>
          </cell>
          <cell r="F3" t="str">
            <v>Serviços de conservação civil.</v>
          </cell>
          <cell r="G3" t="str">
            <v>Conservação</v>
          </cell>
          <cell r="H3" t="str">
            <v>Nadalin</v>
          </cell>
          <cell r="I3" t="str">
            <v>ACTUA-CQ-0671/04</v>
          </cell>
          <cell r="J3" t="str">
            <v>Aditivo</v>
          </cell>
          <cell r="K3" t="str">
            <v>1º</v>
          </cell>
        </row>
        <row r="4">
          <cell r="D4" t="str">
            <v>Elena Franco Rosa Resende - ME</v>
          </cell>
          <cell r="F4" t="str">
            <v>Confecção e instalação de Gradil Orsometal de ferro chato 1' x 1/8', para proteção de Pista AVI - 01 do pedágio do km 46 da SP-270, Proteção solicitada pela Comissão da CIPA.</v>
          </cell>
          <cell r="G4" t="str">
            <v>Manutenção</v>
          </cell>
          <cell r="H4" t="str">
            <v>Savietto</v>
          </cell>
          <cell r="J4" t="str">
            <v>Contrato</v>
          </cell>
        </row>
        <row r="5">
          <cell r="D5" t="str">
            <v>Lumafran Consultoria Ltda</v>
          </cell>
          <cell r="F5" t="str">
            <v>Serviços de manutenção e suporte local e remoto de carácter especializado em banco de dados em geral.</v>
          </cell>
          <cell r="G5" t="str">
            <v>Manutenção</v>
          </cell>
          <cell r="H5" t="str">
            <v>Savietto</v>
          </cell>
          <cell r="J5" t="str">
            <v>Contrato</v>
          </cell>
        </row>
        <row r="6">
          <cell r="D6" t="str">
            <v>Marjack Moto Peças Ltda</v>
          </cell>
          <cell r="F6" t="str">
            <v>Fornecimento de peças e materiais em geral para manutenção.</v>
          </cell>
          <cell r="G6" t="str">
            <v>Manutenção</v>
          </cell>
          <cell r="H6" t="str">
            <v>Savietto</v>
          </cell>
          <cell r="J6" t="str">
            <v>Contrato</v>
          </cell>
        </row>
        <row r="7">
          <cell r="D7" t="str">
            <v xml:space="preserve">Álamo Engenharia SA </v>
          </cell>
          <cell r="F7" t="str">
            <v>Serviços de Manutenção de Sistemas Eletro-Eletrônicos para a AutoBAn, conforme os Pacotes abaixo:- Pacote C - Sistemas de emergência, grupos geradores e nobreaks;- Pacote D - Elétrica viária e predial;- Pacote E - Sistemas de climatização;- Pacotes especi</v>
          </cell>
          <cell r="G7" t="str">
            <v>Manutenção</v>
          </cell>
          <cell r="H7" t="str">
            <v>Savietto</v>
          </cell>
          <cell r="J7" t="str">
            <v>Contrato</v>
          </cell>
        </row>
        <row r="8">
          <cell r="D8" t="str">
            <v>Ultraview Sistemas, comércio e serviços Ltda ME</v>
          </cell>
          <cell r="F8" t="str">
            <v xml:space="preserve">Serviços de consultoria  em sistema eletrônicos de ITS para a Concessionária da Ponte Rio-Niterói S.A. </v>
          </cell>
          <cell r="G8" t="str">
            <v>Manutenção</v>
          </cell>
          <cell r="H8" t="str">
            <v>Savietto</v>
          </cell>
          <cell r="J8" t="str">
            <v>Contrato</v>
          </cell>
        </row>
        <row r="9">
          <cell r="D9" t="str">
            <v>Afasa Construções e Comércio Ltda</v>
          </cell>
          <cell r="F9" t="str">
            <v>Venda de equipamentos especializados para execução de selagem de trincas em pavimento asfáltico.</v>
          </cell>
          <cell r="G9" t="str">
            <v>Obras</v>
          </cell>
          <cell r="H9" t="str">
            <v>Herzen</v>
          </cell>
          <cell r="J9" t="str">
            <v>Contrato</v>
          </cell>
        </row>
        <row r="10">
          <cell r="D10" t="str">
            <v>Afasa Construções e Comércio Ltda</v>
          </cell>
          <cell r="F10" t="str">
            <v>Serviços de selagem de trincas com emprego de material asfáltico com polímetro, ao longo do pavimento da Rodovia Presidente Dutra.</v>
          </cell>
          <cell r="G10" t="str">
            <v>Obras</v>
          </cell>
          <cell r="H10" t="str">
            <v>Herzen</v>
          </cell>
          <cell r="I10" t="str">
            <v>ACTUA-CP-0282/05</v>
          </cell>
          <cell r="J10" t="str">
            <v>Contrato</v>
          </cell>
        </row>
        <row r="11">
          <cell r="D11" t="str">
            <v>Lumafran Consultoria Ltda</v>
          </cell>
          <cell r="F11" t="str">
            <v>Serviços de manutenção e suporte local e remoto de carácter especializado em banco de dados em geral.</v>
          </cell>
          <cell r="G11" t="str">
            <v>Manutenção</v>
          </cell>
          <cell r="H11" t="str">
            <v>Savietto</v>
          </cell>
          <cell r="J11" t="str">
            <v>Contrato</v>
          </cell>
        </row>
        <row r="12">
          <cell r="D12" t="str">
            <v>Jofege Pavimentação e Construção Ltda</v>
          </cell>
          <cell r="F12" t="str">
            <v>Serviços de implantação de Marginais na SP-330, Rodovia Anhanguera, entre o km 50+000 e o km 53+550 nas Pistas, Norte e Sul e entre o km 54+158 e o km 58+000 da Pista Norte.</v>
          </cell>
          <cell r="G12" t="str">
            <v>Obras</v>
          </cell>
          <cell r="H12" t="str">
            <v>Moita</v>
          </cell>
          <cell r="J12" t="str">
            <v>Contrato</v>
          </cell>
        </row>
        <row r="13">
          <cell r="D13" t="str">
            <v>Vieceli &amp; Furlan Assossiados Comércio de Serviços Ltda</v>
          </cell>
          <cell r="F13" t="str">
            <v>Desenvolvimento e fornecimento de software para contagem de veículos que utilizam sistemas de identificação automática de veículos e a instalação de duas antenas Amtech em viaduto próximo ao RJ.</v>
          </cell>
          <cell r="G13" t="str">
            <v>Manutenção</v>
          </cell>
          <cell r="H13" t="str">
            <v>Savietto</v>
          </cell>
          <cell r="J13" t="str">
            <v>Contrato</v>
          </cell>
        </row>
        <row r="14">
          <cell r="D14" t="str">
            <v>Terra Brasilis Arquitetura e Consultoria SCL</v>
          </cell>
          <cell r="F14" t="str">
            <v>Plantio de mudas de árvores de espécies nativas, baseado na técnica de sucessão secundária, num total de 4.000 mudas em Guaratinguetá na Rodovia Presidente Dutra.</v>
          </cell>
          <cell r="G14" t="str">
            <v>Ambiente</v>
          </cell>
          <cell r="H14" t="str">
            <v>Nilo</v>
          </cell>
          <cell r="J14" t="str">
            <v>Contrato</v>
          </cell>
        </row>
        <row r="15">
          <cell r="D15" t="str">
            <v>MPMEC Eletro Mecanica Ltda</v>
          </cell>
          <cell r="F15" t="str">
            <v>Serviços de conservação de estruturas metálicas localizadas na Ponte Rio Niterói.</v>
          </cell>
          <cell r="G15" t="str">
            <v>Obras</v>
          </cell>
          <cell r="H15" t="str">
            <v>Nilton</v>
          </cell>
          <cell r="J15" t="str">
            <v>Contrato</v>
          </cell>
        </row>
        <row r="16">
          <cell r="D16" t="str">
            <v>Mapylar Engenharia Ltda</v>
          </cell>
          <cell r="F16" t="str">
            <v>Serviços de Execução de dispositivos de drenagem tais como recuperação de sarjetas e implantação de meio-fio em diversos pontos ao longo da rodovia RJ-124.</v>
          </cell>
          <cell r="G16" t="str">
            <v>Manutenção</v>
          </cell>
          <cell r="H16" t="str">
            <v>Nilton</v>
          </cell>
          <cell r="J16" t="str">
            <v>Contrato</v>
          </cell>
        </row>
        <row r="17">
          <cell r="D17" t="str">
            <v>Engenharia e Construção Mectal Ltda</v>
          </cell>
          <cell r="F17" t="str">
            <v>Serviços de retirada de pórtico bandeira do canteiro de obras da manutenção elétrica,reforma e montagem do mesmo em local a ser definido pela Ponte S/A; Remoção de painel de mensagens variáveis da Av.Jansen de Melo e reinstalação do mesmo no pórtico do it</v>
          </cell>
          <cell r="G17" t="str">
            <v>Obras</v>
          </cell>
          <cell r="H17" t="str">
            <v>Nilton</v>
          </cell>
          <cell r="J17" t="str">
            <v>Contrato</v>
          </cell>
        </row>
        <row r="18">
          <cell r="D18" t="str">
            <v>Sinalta Propista Sinalização, Segurança e Comunicação Visual Ltda</v>
          </cell>
          <cell r="F18" t="str">
            <v>Confecção e implantação de Sinalização Vertical para a Rodovia Presidente Dutra, trechos de São Paulo e Rio de Janeiro.</v>
          </cell>
          <cell r="G18" t="str">
            <v>Obras</v>
          </cell>
          <cell r="H18" t="str">
            <v>Herzen</v>
          </cell>
          <cell r="J18" t="str">
            <v>Contrato</v>
          </cell>
        </row>
        <row r="19">
          <cell r="D19" t="str">
            <v>VCS -Vitória Construções e Serviços Ltda</v>
          </cell>
          <cell r="F19" t="str">
            <v>Serviços de Implantação do Ramo 831 e Acesso Local,localizados no Km 216+700/SP, Pista Norte</v>
          </cell>
          <cell r="G19" t="str">
            <v>Obras</v>
          </cell>
          <cell r="H19" t="str">
            <v>Herzen</v>
          </cell>
          <cell r="J19" t="str">
            <v>Contrato</v>
          </cell>
        </row>
        <row r="21">
          <cell r="I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"/>
      <sheetName val="Report_R$"/>
      <sheetName val="Report_US$"/>
      <sheetName val="GRAPHS"/>
      <sheetName val="Prem-IS"/>
      <sheetName val="Prem-BS"/>
      <sheetName val="Anual_R$"/>
      <sheetName val="Anual_US$"/>
      <sheetName val="multiples"/>
      <sheetName val="WACC"/>
      <sheetName val="dados"/>
      <sheetName val="Celular"/>
      <sheetName val="tabela1"/>
      <sheetName val="tabela2"/>
      <sheetName val="tabela3"/>
      <sheetName val="tabela4"/>
      <sheetName val="results"/>
      <sheetName val="CPU"/>
      <sheetName val="GerRel"/>
      <sheetName val="Composições"/>
      <sheetName val="Insumos"/>
      <sheetName val="Serviços"/>
      <sheetName val="Configuration"/>
    </sheetNames>
    <sheetDataSet>
      <sheetData sheetId="0" refreshError="1">
        <row r="12">
          <cell r="E12" t="str">
            <v>a=blpH(E10,"EQY_WEIGHTED_AVG_PX,PX_LAST,PX_VOLUME","1/1/1998"," ",0,TRUE,"D","C","C",TRUE,1296,4)</v>
          </cell>
          <cell r="J12" t="str">
            <v>a=blpH(J10,"EQY_WEIGHTED_AVG_PX,PX_LAST,PX_VOLUME","1/1/1998"," ",0,TRUE,"D","C","C",TRUE,1296,4)</v>
          </cell>
          <cell r="O12" t="str">
            <v>a=blpH(O10,"EQY_WEIGHTED_AVG_PX,PX_LAST,PX_VOLUME","1/1/1998"," ",0,TRUE,"D","C","C",TRUE,1296,4)</v>
          </cell>
          <cell r="T12" t="str">
            <v>a=blpH(T10,"EQY_WEIGHTED_AVG_PX,PX_LAST,PX_VOLUME","1/1/1998"," ",0,TRUE,"D","C","C",TRUE,1296,4)</v>
          </cell>
          <cell r="Y12" t="str">
            <v>a=blpH(Y10,"EQY_WEIGHTED_AVG_PX,PX_LAST,PX_VOLUME","1/1/1998"," ",0,TRUE,"D","C","C",TRUE,1296,4)</v>
          </cell>
          <cell r="AD12" t="str">
            <v>a=blpH(AD10,"EQY_WEIGHTED_AVG_PX,PX_LAST,PX_VOLUME","1/1/1998"," ",0,TRUE,"D","C","C",TRUE,1296,4)</v>
          </cell>
          <cell r="AI12" t="str">
            <v>a=blpH(AI10,"EQY_WEIGHTED_AVG_PX,PX_LAST,PX_VOLUME","1/1/1998"," ",0,TRUE,"D","C","C",TRUE,1296,4)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áveis"/>
      <sheetName val="Resumo do cenário"/>
      <sheetName val="Folha de Rosto"/>
      <sheetName val="Mercado"/>
      <sheetName val="Demanda"/>
      <sheetName val="Produção e Receita"/>
      <sheetName val="Custos"/>
      <sheetName val="Despesas"/>
      <sheetName val="Investimentos"/>
      <sheetName val="Depreciação"/>
      <sheetName val="Financiamento"/>
      <sheetName val="DR"/>
      <sheetName val="NCG"/>
      <sheetName val="FC"/>
      <sheetName val="Resultado do Projeto"/>
      <sheetName val="Balanço"/>
      <sheetName val="Horizonte"/>
    </sheetNames>
    <sheetDataSet>
      <sheetData sheetId="0" refreshError="1">
        <row r="21">
          <cell r="B21">
            <v>0.66666666666666663</v>
          </cell>
        </row>
        <row r="25">
          <cell r="B25">
            <v>0</v>
          </cell>
        </row>
      </sheetData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adme"/>
      <sheetName val="CP"/>
      <sheetName val="sNTB"/>
      <sheetName val="sTB"/>
      <sheetName val="sFinReal"/>
      <sheetName val="sFinNom"/>
      <sheetName val="bNTB"/>
      <sheetName val="bTB"/>
      <sheetName val="bLSFA"/>
      <sheetName val="bFinNom"/>
      <sheetName val="FinFacility"/>
      <sheetName val="PIs"/>
      <sheetName val="Chart1"/>
      <sheetName val="Summary"/>
      <sheetName val="Summary 16scen"/>
      <sheetName val="Summary 8scen"/>
      <sheetName val="Summary 8scen (may22)"/>
      <sheetName val="fNTB"/>
      <sheetName val="fTB"/>
      <sheetName val="fLSFA"/>
      <sheetName val="fFinReal"/>
      <sheetName val="fFinNom"/>
      <sheetName val="iNTB"/>
      <sheetName val="iTB"/>
      <sheetName val="iLSFA"/>
      <sheetName val="iFinReal"/>
      <sheetName val="iFinNom"/>
      <sheetName val="oNTB"/>
      <sheetName val="oTBReal"/>
      <sheetName val="oTBNom"/>
    </sheetNames>
    <sheetDataSet>
      <sheetData sheetId="0"/>
      <sheetData sheetId="1"/>
      <sheetData sheetId="2"/>
      <sheetData sheetId="3">
        <row r="11">
          <cell r="J11">
            <v>365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TERIM"/>
      <sheetName val="GBD"/>
      <sheetName val="statistic"/>
      <sheetName val="Forecasts_VDF"/>
      <sheetName val="HIST"/>
      <sheetName val="COLT"/>
      <sheetName val="Composições"/>
      <sheetName val="Insumos"/>
      <sheetName val="Serviç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eAtemporais"/>
      <sheetName val="PreTemporais"/>
      <sheetName val="FluxoCaixa"/>
      <sheetName val="Modelo Simplificado-&gt;"/>
      <sheetName val="Demanda Cenário Base_Logit"/>
      <sheetName val="Modelo Detalhado-&gt;"/>
      <sheetName val="Demanda SIN-MIR_EDLP"/>
      <sheetName val="&gt;&gt;Modelos e custos operacionais"/>
      <sheetName val="Layout_pàtios"/>
      <sheetName val="Tempos-Pares-Consumos"/>
      <sheetName val="Calculo_Capacidade"/>
      <sheetName val="Pessoal operacional_OFI"/>
      <sheetName val="Layout_locomotivas emergencia"/>
      <sheetName val="Quantitativo Material Rodante"/>
      <sheetName val="Frota_Trem graneleiro"/>
      <sheetName val="Frota_Trem combustivel"/>
      <sheetName val="OPEX_Consumo Diesel Lubrifican"/>
      <sheetName val="&gt;&gt; Modelos e custos de manuten "/>
      <sheetName val="Distribuição de Setores"/>
      <sheetName val="Bases Manutenção"/>
      <sheetName val="Estruturas Físicas"/>
      <sheetName val="Equipes Manutenção"/>
      <sheetName val="Pessoal total  Manut"/>
      <sheetName val="Equipes Serviço Interno"/>
      <sheetName val="Pessoal  Serviço Interno"/>
      <sheetName val="Dimensionamento Pessoal CCO"/>
      <sheetName val="Equipes CCE"/>
      <sheetName val="Pessoal  Total CCE "/>
      <sheetName val="Custos OPEX de manutenção fixos"/>
      <sheetName val="Custos OPEX de man variaveis"/>
      <sheetName val="&gt;&gt; Estrutura organizacional"/>
      <sheetName val="Estrutura"/>
      <sheetName val="Equipe Sede"/>
      <sheetName val="Pessoal TOTAL"/>
      <sheetName val="Custo Pessoal  Total Função"/>
      <sheetName val="&gt;&gt; Manutenção  material rodante"/>
      <sheetName val="Loco_diesel_"/>
      <sheetName val="Loco_manobra"/>
      <sheetName val="Vagões"/>
      <sheetName val="OFICINA LOCOMOTIVAS"/>
      <sheetName val="OFICINA VAGÕES"/>
      <sheetName val="OGR"/>
      <sheetName val="&gt;&gt; CAPEX"/>
      <sheetName val="CAPEX Material Rodante"/>
      <sheetName val="Capex Instalações Fixas"/>
      <sheetName val="CAPEX Equipamentos Manut"/>
      <sheetName val="CAPEX Oficinas "/>
      <sheetName val="CAPEX Equipamentos patios man"/>
      <sheetName val="CAPEX ENE-SIN-COM"/>
    </sheetNames>
    <sheetDataSet>
      <sheetData sheetId="0"/>
      <sheetData sheetId="1">
        <row r="10">
          <cell r="I10">
            <v>12</v>
          </cell>
        </row>
        <row r="12">
          <cell r="I12">
            <v>1000</v>
          </cell>
        </row>
        <row r="13">
          <cell r="I13">
            <v>1000000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sas"/>
      <sheetName val="Quarterly_financials"/>
      <sheetName val="Summary_financials"/>
      <sheetName val="Despesas operacionais"/>
      <sheetName val="Anual_p"/>
      <sheetName val="Anual_p_US$"/>
      <sheetName val="Financiamentos"/>
      <sheetName val="TargetP"/>
      <sheetName val="Acionária"/>
      <sheetName val="Máscara 2"/>
      <sheetName val="Máscara 1"/>
      <sheetName val="Summary_Operations"/>
      <sheetName val="WACC"/>
      <sheetName val="Base"/>
      <sheetName val="Forecasts_VDF"/>
      <sheetName val="Data"/>
      <sheetName val="RELATA antigo"/>
    </sheetNames>
    <sheetDataSet>
      <sheetData sheetId="0" refreshError="1">
        <row r="161">
          <cell r="Z161">
            <v>-1255.8879413952952</v>
          </cell>
        </row>
        <row r="166">
          <cell r="Z166">
            <v>-2.0120103106201701E-2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aineldeControle"/>
      <sheetName val="Atemporais"/>
      <sheetName val="Temporais"/>
      <sheetName val="CronFinanAtivos"/>
      <sheetName val="FluxoCaixa"/>
      <sheetName val="IS-CF-BS"/>
      <sheetName val="Pessoal e Folha"/>
      <sheetName val="Opex Despesas Gerais"/>
      <sheetName val="CAPEX VETEC"/>
      <sheetName val="Resumo Capex"/>
      <sheetName val="Sumário"/>
      <sheetName val="MR Resumo"/>
      <sheetName val="Diesel Resumo"/>
      <sheetName val="Lubrificantes Resumo"/>
      <sheetName val="Pessoal Resumo"/>
      <sheetName val="Contratação Pessoal Resumo"/>
      <sheetName val="Estruturas Físicas Resumo"/>
      <sheetName val="Equip. Ferroviários Resumo"/>
      <sheetName val="Manut. VP Resumo"/>
      <sheetName val="Oficinas Resumo"/>
      <sheetName val="Energia Resumo"/>
      <sheetName val="Telecomunicação Resumo"/>
      <sheetName val="Sinalização Resumo"/>
      <sheetName val="Premissas Gerais"/>
      <sheetName val="Demanda"/>
      <sheetName val="Valor Frete"/>
      <sheetName val="Volumes com Matupá"/>
      <sheetName val="Volumes sem Matupá"/>
      <sheetName val="Trens-Tipo"/>
      <sheetName val="Resultados Simulação de Marcha"/>
      <sheetName val="Transit Time Trem-Tipo"/>
      <sheetName val="Vel. Média Trem-Tipo"/>
      <sheetName val="Diesel Terminais"/>
      <sheetName val="Diesel Viagem"/>
      <sheetName val="Indicadores"/>
      <sheetName val="Diesel Serviço Interno"/>
      <sheetName val="Diesel Trens-Tipo"/>
      <sheetName val="MR Terminais"/>
      <sheetName val="Postos de Abastecimento"/>
      <sheetName val="Plan1"/>
      <sheetName val="Simulações Viagens"/>
      <sheetName val="Tempo Terminais"/>
      <sheetName val="Capacidade Via"/>
      <sheetName val="Nec. Trens.Dia (média ano)"/>
      <sheetName val="Pontos Troca Equipe"/>
      <sheetName val="Transit Time Ciclo (média ano)"/>
      <sheetName val="Ciclos (média ano)"/>
      <sheetName val="Nº Composições (média ano)"/>
      <sheetName val="MR Viagem (média ano) "/>
      <sheetName val="MR Serviço Interno"/>
      <sheetName val="Sazonalidade"/>
      <sheetName val="Volume Mês Pico"/>
      <sheetName val="Transit Time Ciclo (Mês Pico)"/>
      <sheetName val="Ciclos (Mês Pico)"/>
      <sheetName val="Nec. Trens.Dia (Mês Pico)"/>
      <sheetName val="Nº Composições (Mês Pico)"/>
      <sheetName val="MR Viagem (Mês Pico)"/>
      <sheetName val="Curva de Consumo GE AC44i"/>
      <sheetName val="Caract. Locomotiva"/>
      <sheetName val="Estruturas Físicas"/>
      <sheetName val="Infra Estrut. Físicas"/>
      <sheetName val="Equipamentos Ferroviários"/>
      <sheetName val="Energia"/>
      <sheetName val="Sistema de Sinalização"/>
      <sheetName val="Telecomunicação"/>
      <sheetName val="Bases De Manutenção"/>
      <sheetName val="Manut. Loco Manobra"/>
      <sheetName val="Manut. Vagões"/>
      <sheetName val="Manut. Loco Viagem"/>
      <sheetName val="Linha Ofi. Locomotiva"/>
      <sheetName val="Linha Ofi. Vagão"/>
      <sheetName val="Extensão VP"/>
      <sheetName val="Manut. VP"/>
      <sheetName val="Oficinas"/>
      <sheetName val="Estrutura Efetivo"/>
      <sheetName val="Distribuição de Setores"/>
      <sheetName val="Distribuição das Equipes"/>
      <sheetName val="Dimens. Maquinistas"/>
      <sheetName val="Pessoal"/>
    </sheetNames>
    <sheetDataSet>
      <sheetData sheetId="0"/>
      <sheetData sheetId="1">
        <row r="22">
          <cell r="G22">
            <v>0.5</v>
          </cell>
        </row>
      </sheetData>
      <sheetData sheetId="2">
        <row r="41">
          <cell r="G41">
            <v>4.4999999999999998E-2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C5">
            <v>933.14062200000001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(2)"/>
      <sheetName val="TARIFA"/>
      <sheetName val="Premissas"/>
      <sheetName val="WACC"/>
      <sheetName val="Receita"/>
      <sheetName val="Custos"/>
      <sheetName val="Investimentos"/>
      <sheetName val="C_Anual_Loco"/>
      <sheetName val="C_Anual_Vagão"/>
      <sheetName val="Depreciação"/>
      <sheetName val="Financiamento"/>
      <sheetName val="Financiamento (2)"/>
      <sheetName val="DR"/>
      <sheetName val="FC"/>
      <sheetName val="DR (2)"/>
      <sheetName val="Resultado"/>
      <sheetName val="FC (2)"/>
      <sheetName val="Identidade do FC"/>
      <sheetName val="Balanço"/>
      <sheetName val="Horizo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2">
          <cell r="F22">
            <v>0.1758000075743521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10"/>
  <sheetViews>
    <sheetView showGridLines="0" zoomScale="110" zoomScaleNormal="110" zoomScalePageLayoutView="110" workbookViewId="0">
      <selection activeCell="E12" sqref="E12"/>
    </sheetView>
  </sheetViews>
  <sheetFormatPr defaultColWidth="8.88671875" defaultRowHeight="13.8" x14ac:dyDescent="0.25"/>
  <cols>
    <col min="1" max="1" width="1.33203125" style="2" customWidth="1"/>
    <col min="2" max="2" width="24.44140625" style="2" bestFit="1" customWidth="1"/>
    <col min="3" max="3" width="15.44140625" style="2" customWidth="1"/>
    <col min="4" max="4" width="1.6640625" style="2" customWidth="1"/>
    <col min="5" max="11" width="8.88671875" style="2"/>
    <col min="12" max="12" width="26.33203125" style="2" customWidth="1"/>
    <col min="13" max="13" width="8" style="2" customWidth="1"/>
    <col min="14" max="16384" width="8.88671875" style="2"/>
  </cols>
  <sheetData>
    <row r="1" spans="2:17" ht="60.6" customHeight="1" x14ac:dyDescent="0.25"/>
    <row r="2" spans="2:17" ht="51" customHeight="1" x14ac:dyDescent="0.4">
      <c r="B2" s="637" t="s">
        <v>258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</row>
    <row r="3" spans="2:17" x14ac:dyDescent="0.25"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</row>
    <row r="4" spans="2:17" ht="21.75" customHeight="1" x14ac:dyDescent="0.25">
      <c r="B4" s="638" t="s">
        <v>5</v>
      </c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O4" s="584"/>
      <c r="P4" s="584"/>
      <c r="Q4" s="584"/>
    </row>
    <row r="5" spans="2:17" ht="22.5" customHeight="1" x14ac:dyDescent="0.25">
      <c r="B5" s="12" t="s">
        <v>361</v>
      </c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O5" s="584"/>
      <c r="P5" s="584"/>
      <c r="Q5" s="584"/>
    </row>
    <row r="6" spans="2:17" ht="21.75" customHeight="1" x14ac:dyDescent="0.25">
      <c r="B6" s="638" t="s">
        <v>3</v>
      </c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8"/>
      <c r="O6" s="584"/>
      <c r="P6" s="584"/>
      <c r="Q6" s="584"/>
    </row>
    <row r="7" spans="2:17" ht="21.75" customHeight="1" x14ac:dyDescent="0.25">
      <c r="B7" s="12" t="s">
        <v>11</v>
      </c>
      <c r="C7" s="16" t="s">
        <v>226</v>
      </c>
      <c r="D7" s="13"/>
      <c r="E7" s="13"/>
      <c r="F7" s="13"/>
      <c r="G7" s="13"/>
      <c r="H7" s="13"/>
      <c r="I7" s="13"/>
      <c r="J7" s="13"/>
      <c r="K7" s="13"/>
      <c r="L7" s="13"/>
      <c r="M7" s="13"/>
      <c r="O7" s="584"/>
      <c r="P7" s="584"/>
      <c r="Q7" s="584"/>
    </row>
    <row r="8" spans="2:17" ht="21.75" customHeight="1" x14ac:dyDescent="0.25">
      <c r="B8" s="12" t="s">
        <v>4</v>
      </c>
      <c r="C8" s="639" t="s">
        <v>256</v>
      </c>
      <c r="D8" s="640"/>
      <c r="E8" s="14"/>
      <c r="F8" s="13"/>
      <c r="G8" s="13"/>
      <c r="H8" s="13"/>
      <c r="I8" s="13"/>
      <c r="J8" s="13"/>
      <c r="K8" s="13"/>
      <c r="L8" s="13"/>
      <c r="M8" s="13"/>
      <c r="O8" s="584"/>
      <c r="P8" s="584"/>
      <c r="Q8" s="584"/>
    </row>
    <row r="9" spans="2:17" ht="21.75" customHeight="1" x14ac:dyDescent="0.25">
      <c r="B9" s="12" t="s">
        <v>55</v>
      </c>
      <c r="C9" s="639" t="s">
        <v>257</v>
      </c>
      <c r="D9" s="640"/>
      <c r="E9" s="14"/>
      <c r="F9" s="13"/>
      <c r="G9" s="13"/>
      <c r="H9" s="13"/>
      <c r="I9" s="13"/>
      <c r="J9" s="13"/>
      <c r="K9" s="13"/>
      <c r="L9" s="13"/>
      <c r="M9" s="13"/>
      <c r="O9" s="584"/>
      <c r="P9" s="584"/>
      <c r="Q9" s="584"/>
    </row>
    <row r="10" spans="2:17" ht="21.75" customHeight="1" x14ac:dyDescent="0.25">
      <c r="B10" s="12"/>
      <c r="C10" s="148"/>
      <c r="D10" s="17"/>
      <c r="E10" s="13"/>
      <c r="F10" s="13"/>
      <c r="G10" s="13"/>
      <c r="H10" s="13"/>
      <c r="I10" s="13"/>
      <c r="J10" s="13"/>
      <c r="K10" s="13"/>
      <c r="L10" s="13"/>
      <c r="M10" s="13"/>
      <c r="O10" s="33"/>
      <c r="P10" s="33"/>
      <c r="Q10" s="33"/>
    </row>
  </sheetData>
  <mergeCells count="5">
    <mergeCell ref="B2:M2"/>
    <mergeCell ref="B3:M3"/>
    <mergeCell ref="B4:M4"/>
    <mergeCell ref="O4:Q9"/>
    <mergeCell ref="B6:M6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BR42"/>
  <sheetViews>
    <sheetView showGridLines="0" view="pageBreakPreview" zoomScaleNormal="85" zoomScaleSheetLayoutView="100" zoomScalePageLayoutView="85" workbookViewId="0">
      <pane xSplit="3" ySplit="9" topLeftCell="D10" activePane="bottomRight" state="frozen"/>
      <selection pane="topRight" activeCell="D1" sqref="D1"/>
      <selection pane="bottomLeft" activeCell="A4" sqref="A4"/>
      <selection pane="bottomRight" activeCell="A3" sqref="A3:C8"/>
    </sheetView>
  </sheetViews>
  <sheetFormatPr defaultColWidth="8.88671875" defaultRowHeight="14.4" x14ac:dyDescent="0.3"/>
  <cols>
    <col min="1" max="1" width="4.33203125" customWidth="1"/>
    <col min="2" max="2" width="22.33203125" customWidth="1"/>
    <col min="3" max="3" width="28.33203125" customWidth="1"/>
    <col min="4" max="7" width="17.6640625" style="116" customWidth="1"/>
    <col min="8" max="8" width="17.6640625" bestFit="1" customWidth="1"/>
    <col min="9" max="9" width="18.109375" bestFit="1" customWidth="1"/>
    <col min="10" max="14" width="16.6640625" bestFit="1" customWidth="1"/>
    <col min="15" max="20" width="17.6640625" bestFit="1" customWidth="1"/>
    <col min="21" max="29" width="17.6640625" customWidth="1"/>
    <col min="30" max="30" width="17.6640625" bestFit="1" customWidth="1"/>
    <col min="31" max="39" width="17.6640625" customWidth="1"/>
    <col min="40" max="40" width="17.6640625" bestFit="1" customWidth="1"/>
    <col min="41" max="49" width="17.6640625" customWidth="1"/>
    <col min="50" max="50" width="17.6640625" bestFit="1" customWidth="1"/>
    <col min="51" max="59" width="17.6640625" customWidth="1"/>
    <col min="60" max="60" width="17.6640625" bestFit="1" customWidth="1"/>
    <col min="61" max="63" width="17.6640625" customWidth="1"/>
    <col min="64" max="68" width="17.6640625" style="114" customWidth="1"/>
    <col min="69" max="69" width="17.6640625" customWidth="1"/>
    <col min="70" max="70" width="17.6640625" style="8" bestFit="1" customWidth="1"/>
  </cols>
  <sheetData>
    <row r="1" spans="1:70" s="116" customFormat="1" ht="37.950000000000003" customHeight="1" x14ac:dyDescent="0.3">
      <c r="BL1" s="114"/>
      <c r="BM1" s="114"/>
      <c r="BN1" s="114"/>
      <c r="BO1" s="114"/>
      <c r="BP1" s="114"/>
      <c r="BR1" s="8"/>
    </row>
    <row r="2" spans="1:70" s="116" customFormat="1" ht="26.4" customHeight="1" x14ac:dyDescent="0.3">
      <c r="BL2" s="114"/>
      <c r="BM2" s="114"/>
      <c r="BN2" s="114"/>
      <c r="BO2" s="114"/>
      <c r="BP2" s="114"/>
      <c r="BR2" s="8"/>
    </row>
    <row r="3" spans="1:70" s="209" customFormat="1" x14ac:dyDescent="0.3">
      <c r="A3" s="592" t="str">
        <f>"Estudos de demanda ("&amp;Capa!C7&amp;") - Resumo"</f>
        <v>Estudos de demanda (Nova FERROESTE) - Resumo</v>
      </c>
      <c r="B3" s="592"/>
      <c r="C3" s="592"/>
      <c r="D3" s="593" t="s">
        <v>262</v>
      </c>
      <c r="E3" s="595" t="s">
        <v>263</v>
      </c>
      <c r="F3" s="596"/>
      <c r="G3" s="496"/>
      <c r="H3" s="599" t="s">
        <v>300</v>
      </c>
      <c r="I3" s="588"/>
      <c r="J3" s="588"/>
      <c r="K3" s="589"/>
      <c r="L3" s="542" t="s">
        <v>223</v>
      </c>
      <c r="M3" s="588" t="s">
        <v>224</v>
      </c>
      <c r="N3" s="589"/>
      <c r="O3" s="497"/>
      <c r="P3" s="587"/>
      <c r="Q3" s="587"/>
      <c r="R3" s="500"/>
      <c r="S3" s="500"/>
      <c r="T3" s="500"/>
      <c r="U3" s="500"/>
      <c r="V3" s="500"/>
      <c r="W3" s="501"/>
      <c r="X3" s="588" t="s">
        <v>332</v>
      </c>
      <c r="Y3" s="589"/>
      <c r="Z3" s="502" t="s">
        <v>225</v>
      </c>
      <c r="AA3" s="502"/>
      <c r="AB3" s="503"/>
      <c r="AC3" s="503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3"/>
      <c r="BN3" s="503"/>
      <c r="BO3" s="503"/>
      <c r="BP3" s="503"/>
      <c r="BQ3" s="504"/>
      <c r="BR3" s="309"/>
    </row>
    <row r="4" spans="1:70" s="209" customFormat="1" ht="14.4" customHeight="1" x14ac:dyDescent="0.3">
      <c r="A4" s="592"/>
      <c r="B4" s="592"/>
      <c r="C4" s="592"/>
      <c r="D4" s="593"/>
      <c r="E4" s="595"/>
      <c r="F4" s="596"/>
      <c r="G4" s="600" t="s">
        <v>297</v>
      </c>
      <c r="H4" s="590"/>
      <c r="I4" s="590"/>
      <c r="J4" s="590"/>
      <c r="K4" s="591"/>
      <c r="L4" s="606" t="s">
        <v>301</v>
      </c>
      <c r="M4" s="543"/>
      <c r="N4" s="544"/>
      <c r="O4" s="499"/>
      <c r="P4" s="362"/>
      <c r="Q4" s="362"/>
      <c r="R4" s="367"/>
      <c r="S4" s="367"/>
      <c r="T4" s="370"/>
      <c r="U4" s="370"/>
      <c r="V4" s="370"/>
      <c r="W4" s="505"/>
      <c r="X4" s="590" t="s">
        <v>303</v>
      </c>
      <c r="Y4" s="591"/>
      <c r="Z4" s="369"/>
      <c r="AA4" s="369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585" t="s">
        <v>319</v>
      </c>
      <c r="BR4" s="309"/>
    </row>
    <row r="5" spans="1:70" s="209" customFormat="1" x14ac:dyDescent="0.3">
      <c r="A5" s="592"/>
      <c r="B5" s="592"/>
      <c r="C5" s="592"/>
      <c r="D5" s="593"/>
      <c r="E5" s="595"/>
      <c r="F5" s="596"/>
      <c r="G5" s="362"/>
      <c r="H5" s="362"/>
      <c r="I5" s="601" t="s">
        <v>296</v>
      </c>
      <c r="J5" s="590"/>
      <c r="K5" s="591"/>
      <c r="L5" s="607"/>
      <c r="M5" s="602" t="s">
        <v>330</v>
      </c>
      <c r="N5" s="601"/>
      <c r="O5" s="548"/>
      <c r="P5" s="362"/>
      <c r="Q5" s="362"/>
      <c r="R5" s="367"/>
      <c r="S5" s="367"/>
      <c r="T5" s="370"/>
      <c r="U5" s="370"/>
      <c r="V5" s="370"/>
      <c r="W5" s="506"/>
      <c r="X5" s="362"/>
      <c r="Y5" s="492"/>
      <c r="Z5" s="369"/>
      <c r="AA5" s="369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585"/>
      <c r="BR5" s="309"/>
    </row>
    <row r="6" spans="1:70" s="209" customFormat="1" x14ac:dyDescent="0.3">
      <c r="A6" s="592"/>
      <c r="B6" s="592"/>
      <c r="C6" s="592"/>
      <c r="D6" s="594"/>
      <c r="E6" s="597"/>
      <c r="F6" s="598"/>
      <c r="G6" s="362"/>
      <c r="H6" s="362"/>
      <c r="I6" s="603" t="s">
        <v>298</v>
      </c>
      <c r="J6" s="604"/>
      <c r="K6" s="605"/>
      <c r="L6" s="492"/>
      <c r="M6" s="545"/>
      <c r="N6" s="363"/>
      <c r="O6" s="362"/>
      <c r="P6" s="362"/>
      <c r="Q6" s="362"/>
      <c r="R6" s="367"/>
      <c r="S6" s="411"/>
      <c r="T6" s="370"/>
      <c r="U6" s="370"/>
      <c r="V6" s="370"/>
      <c r="W6" s="507"/>
      <c r="X6" s="362"/>
      <c r="Y6" s="363"/>
      <c r="Z6" s="369"/>
      <c r="AA6" s="369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586"/>
      <c r="BR6" s="309"/>
    </row>
    <row r="7" spans="1:70" s="209" customFormat="1" x14ac:dyDescent="0.3">
      <c r="A7" s="592"/>
      <c r="B7" s="592"/>
      <c r="C7" s="592"/>
      <c r="D7" s="449" t="s">
        <v>261</v>
      </c>
      <c r="E7" s="365" t="s">
        <v>61</v>
      </c>
      <c r="F7" s="365" t="s">
        <v>61</v>
      </c>
      <c r="G7" s="451" t="s">
        <v>61</v>
      </c>
      <c r="H7" s="365" t="s">
        <v>61</v>
      </c>
      <c r="I7" s="365" t="s">
        <v>61</v>
      </c>
      <c r="J7" s="447" t="s">
        <v>61</v>
      </c>
      <c r="K7" s="448" t="s">
        <v>61</v>
      </c>
      <c r="L7" s="546" t="s">
        <v>299</v>
      </c>
      <c r="M7" s="547" t="s">
        <v>331</v>
      </c>
      <c r="N7" s="454"/>
      <c r="O7" s="454" t="s">
        <v>302</v>
      </c>
      <c r="P7" s="366"/>
      <c r="Q7" s="366"/>
      <c r="R7" s="366"/>
      <c r="S7" s="366"/>
      <c r="T7" s="366"/>
      <c r="U7" s="366"/>
      <c r="V7" s="366"/>
      <c r="W7" s="454"/>
      <c r="X7" s="366"/>
      <c r="Y7" s="454"/>
      <c r="Z7" s="366" t="s">
        <v>304</v>
      </c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09"/>
    </row>
    <row r="8" spans="1:70" s="209" customFormat="1" x14ac:dyDescent="0.3">
      <c r="A8" s="592"/>
      <c r="B8" s="592"/>
      <c r="C8" s="592"/>
      <c r="D8" s="449" t="s">
        <v>305</v>
      </c>
      <c r="E8" s="368">
        <v>1</v>
      </c>
      <c r="F8" s="368">
        <v>2</v>
      </c>
      <c r="G8" s="449">
        <v>3</v>
      </c>
      <c r="H8" s="368">
        <v>4</v>
      </c>
      <c r="I8" s="368">
        <v>5</v>
      </c>
      <c r="J8" s="368">
        <v>6</v>
      </c>
      <c r="K8" s="449">
        <v>7</v>
      </c>
      <c r="L8" s="368">
        <v>8</v>
      </c>
      <c r="M8" s="368">
        <v>9</v>
      </c>
      <c r="N8" s="449">
        <v>10</v>
      </c>
      <c r="O8" s="368">
        <v>11</v>
      </c>
      <c r="P8" s="368">
        <v>12</v>
      </c>
      <c r="Q8" s="368">
        <v>13</v>
      </c>
      <c r="R8" s="368">
        <v>14</v>
      </c>
      <c r="S8" s="368">
        <v>15</v>
      </c>
      <c r="T8" s="368">
        <v>16</v>
      </c>
      <c r="U8" s="368">
        <v>17</v>
      </c>
      <c r="V8" s="368">
        <v>18</v>
      </c>
      <c r="W8" s="449">
        <v>19</v>
      </c>
      <c r="X8" s="368">
        <v>20</v>
      </c>
      <c r="Y8" s="449">
        <v>21</v>
      </c>
      <c r="Z8" s="368">
        <v>22</v>
      </c>
      <c r="AA8" s="368">
        <v>23</v>
      </c>
      <c r="AB8" s="368">
        <v>24</v>
      </c>
      <c r="AC8" s="368">
        <v>25</v>
      </c>
      <c r="AD8" s="368">
        <v>26</v>
      </c>
      <c r="AE8" s="368">
        <v>27</v>
      </c>
      <c r="AF8" s="368">
        <v>28</v>
      </c>
      <c r="AG8" s="368">
        <v>29</v>
      </c>
      <c r="AH8" s="368">
        <v>30</v>
      </c>
      <c r="AI8" s="368">
        <v>31</v>
      </c>
      <c r="AJ8" s="368">
        <v>32</v>
      </c>
      <c r="AK8" s="368">
        <v>33</v>
      </c>
      <c r="AL8" s="368">
        <v>34</v>
      </c>
      <c r="AM8" s="368">
        <v>35</v>
      </c>
      <c r="AN8" s="368">
        <v>36</v>
      </c>
      <c r="AO8" s="368">
        <v>37</v>
      </c>
      <c r="AP8" s="368">
        <v>38</v>
      </c>
      <c r="AQ8" s="368">
        <v>39</v>
      </c>
      <c r="AR8" s="368">
        <v>40</v>
      </c>
      <c r="AS8" s="368">
        <v>41</v>
      </c>
      <c r="AT8" s="368">
        <v>42</v>
      </c>
      <c r="AU8" s="368">
        <v>43</v>
      </c>
      <c r="AV8" s="368">
        <v>44</v>
      </c>
      <c r="AW8" s="368">
        <v>45</v>
      </c>
      <c r="AX8" s="368">
        <v>46</v>
      </c>
      <c r="AY8" s="368">
        <v>47</v>
      </c>
      <c r="AZ8" s="368">
        <v>48</v>
      </c>
      <c r="BA8" s="368">
        <v>49</v>
      </c>
      <c r="BB8" s="368">
        <v>50</v>
      </c>
      <c r="BC8" s="368">
        <v>51</v>
      </c>
      <c r="BD8" s="368">
        <v>52</v>
      </c>
      <c r="BE8" s="368">
        <v>53</v>
      </c>
      <c r="BF8" s="368">
        <v>54</v>
      </c>
      <c r="BG8" s="368">
        <v>55</v>
      </c>
      <c r="BH8" s="368">
        <v>56</v>
      </c>
      <c r="BI8" s="368">
        <v>57</v>
      </c>
      <c r="BJ8" s="368">
        <v>58</v>
      </c>
      <c r="BK8" s="368">
        <v>59</v>
      </c>
      <c r="BL8" s="368">
        <v>60</v>
      </c>
      <c r="BM8" s="368">
        <v>61</v>
      </c>
      <c r="BN8" s="368">
        <v>62</v>
      </c>
      <c r="BO8" s="368">
        <v>63</v>
      </c>
      <c r="BP8" s="368">
        <v>64</v>
      </c>
      <c r="BQ8" s="368">
        <v>65</v>
      </c>
      <c r="BR8" s="309"/>
    </row>
    <row r="9" spans="1:70" s="529" customFormat="1" x14ac:dyDescent="0.3">
      <c r="A9" s="1"/>
      <c r="D9" s="530"/>
      <c r="E9" s="531"/>
      <c r="F9" s="531"/>
      <c r="G9" s="532"/>
      <c r="H9" s="531"/>
      <c r="I9" s="531"/>
      <c r="J9" s="531"/>
      <c r="K9" s="532"/>
      <c r="L9" s="531"/>
      <c r="M9" s="531"/>
      <c r="N9" s="532"/>
      <c r="O9" s="531"/>
      <c r="P9" s="531"/>
      <c r="Q9" s="531"/>
      <c r="R9" s="531"/>
      <c r="S9" s="531"/>
      <c r="T9" s="531"/>
      <c r="U9" s="531"/>
      <c r="V9" s="531"/>
      <c r="W9" s="532"/>
      <c r="X9" s="531"/>
      <c r="Y9" s="532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  <c r="AQ9" s="531"/>
      <c r="AR9" s="531"/>
      <c r="AS9" s="531"/>
      <c r="AT9" s="531"/>
      <c r="AU9" s="531"/>
      <c r="AV9" s="531"/>
      <c r="AW9" s="531"/>
      <c r="AX9" s="531"/>
      <c r="AY9" s="531"/>
      <c r="AZ9" s="531"/>
      <c r="BA9" s="531"/>
      <c r="BB9" s="531"/>
      <c r="BC9" s="531"/>
      <c r="BD9" s="531"/>
      <c r="BE9" s="531"/>
      <c r="BF9" s="531"/>
      <c r="BG9" s="531"/>
      <c r="BH9" s="531"/>
      <c r="BI9" s="531"/>
      <c r="BJ9" s="531"/>
      <c r="BK9" s="531"/>
      <c r="BL9" s="531"/>
      <c r="BM9" s="531"/>
      <c r="BN9" s="531"/>
      <c r="BO9" s="531"/>
      <c r="BP9" s="531"/>
      <c r="BQ9" s="531"/>
      <c r="BR9" s="310"/>
    </row>
    <row r="10" spans="1:70" s="158" customFormat="1" x14ac:dyDescent="0.3">
      <c r="B10" s="109" t="s">
        <v>56</v>
      </c>
      <c r="C10" s="109"/>
      <c r="D10" s="109"/>
      <c r="E10" s="421">
        <v>2023</v>
      </c>
      <c r="F10" s="421">
        <v>2024</v>
      </c>
      <c r="G10" s="421">
        <v>2025</v>
      </c>
      <c r="H10" s="421">
        <v>2026</v>
      </c>
      <c r="I10" s="421">
        <v>2027</v>
      </c>
      <c r="J10" s="422">
        <v>2028</v>
      </c>
      <c r="K10" s="422">
        <v>2029</v>
      </c>
      <c r="L10" s="422">
        <v>2030</v>
      </c>
      <c r="M10" s="422">
        <v>2031</v>
      </c>
      <c r="N10" s="422">
        <v>2032</v>
      </c>
      <c r="O10" s="422">
        <v>2033</v>
      </c>
      <c r="P10" s="422">
        <v>2034</v>
      </c>
      <c r="Q10" s="422">
        <v>2035</v>
      </c>
      <c r="R10" s="422">
        <v>2036</v>
      </c>
      <c r="S10" s="422">
        <v>2037</v>
      </c>
      <c r="T10" s="422">
        <v>2038</v>
      </c>
      <c r="U10" s="422">
        <v>2039</v>
      </c>
      <c r="V10" s="422">
        <v>2040</v>
      </c>
      <c r="W10" s="422">
        <v>2041</v>
      </c>
      <c r="X10" s="422">
        <v>2042</v>
      </c>
      <c r="Y10" s="422">
        <v>2043</v>
      </c>
      <c r="Z10" s="422">
        <v>2044</v>
      </c>
      <c r="AA10" s="422">
        <v>2045</v>
      </c>
      <c r="AB10" s="422">
        <v>2046</v>
      </c>
      <c r="AC10" s="422">
        <v>2047</v>
      </c>
      <c r="AD10" s="422">
        <v>2048</v>
      </c>
      <c r="AE10" s="422">
        <v>2049</v>
      </c>
      <c r="AF10" s="422">
        <v>2050</v>
      </c>
      <c r="AG10" s="422">
        <v>2051</v>
      </c>
      <c r="AH10" s="422">
        <v>2052</v>
      </c>
      <c r="AI10" s="422">
        <v>2053</v>
      </c>
      <c r="AJ10" s="422">
        <v>2054</v>
      </c>
      <c r="AK10" s="422">
        <v>2055</v>
      </c>
      <c r="AL10" s="422">
        <v>2056</v>
      </c>
      <c r="AM10" s="422">
        <v>2057</v>
      </c>
      <c r="AN10" s="422">
        <v>2058</v>
      </c>
      <c r="AO10" s="422">
        <v>2059</v>
      </c>
      <c r="AP10" s="422">
        <v>2060</v>
      </c>
      <c r="AQ10" s="422">
        <v>2061</v>
      </c>
      <c r="AR10" s="422">
        <v>2062</v>
      </c>
      <c r="AS10" s="422">
        <v>2063</v>
      </c>
      <c r="AT10" s="422">
        <v>2064</v>
      </c>
      <c r="AU10" s="422">
        <v>2065</v>
      </c>
      <c r="AV10" s="422">
        <v>2066</v>
      </c>
      <c r="AW10" s="422">
        <v>2067</v>
      </c>
      <c r="AX10" s="422">
        <v>2068</v>
      </c>
      <c r="AY10" s="422">
        <v>2069</v>
      </c>
      <c r="AZ10" s="422">
        <v>2070</v>
      </c>
      <c r="BA10" s="422">
        <v>2071</v>
      </c>
      <c r="BB10" s="422">
        <v>2072</v>
      </c>
      <c r="BC10" s="422">
        <v>2073</v>
      </c>
      <c r="BD10" s="422">
        <v>2074</v>
      </c>
      <c r="BE10" s="422">
        <v>2075</v>
      </c>
      <c r="BF10" s="422">
        <v>2076</v>
      </c>
      <c r="BG10" s="422">
        <v>2077</v>
      </c>
      <c r="BH10" s="422">
        <v>2078</v>
      </c>
      <c r="BI10" s="422">
        <v>2079</v>
      </c>
      <c r="BJ10" s="422">
        <v>2080</v>
      </c>
      <c r="BK10" s="422">
        <v>2081</v>
      </c>
      <c r="BL10" s="422">
        <v>2082</v>
      </c>
      <c r="BM10" s="422">
        <v>2083</v>
      </c>
      <c r="BN10" s="422">
        <v>2084</v>
      </c>
      <c r="BO10" s="422">
        <v>2085</v>
      </c>
      <c r="BP10" s="422">
        <v>2086</v>
      </c>
      <c r="BQ10" s="422">
        <v>2087</v>
      </c>
      <c r="BR10" s="423"/>
    </row>
    <row r="11" spans="1:70" s="50" customFormat="1" x14ac:dyDescent="0.3">
      <c r="A11" s="51"/>
      <c r="B11" s="569" t="s">
        <v>343</v>
      </c>
      <c r="C11" s="569"/>
      <c r="D11" s="569"/>
      <c r="E11" s="570" t="s">
        <v>61</v>
      </c>
      <c r="F11" s="570" t="s">
        <v>61</v>
      </c>
      <c r="G11" s="570" t="s">
        <v>61</v>
      </c>
      <c r="H11" s="570" t="s">
        <v>61</v>
      </c>
      <c r="I11" s="570" t="s">
        <v>61</v>
      </c>
      <c r="J11" s="570" t="s">
        <v>61</v>
      </c>
      <c r="K11" s="570" t="s">
        <v>61</v>
      </c>
      <c r="L11" s="571">
        <v>13117.143985954508</v>
      </c>
      <c r="M11" s="571">
        <v>30405.807291240315</v>
      </c>
      <c r="N11" s="571">
        <v>42828.963728054943</v>
      </c>
      <c r="O11" s="571">
        <v>51684.938355431688</v>
      </c>
      <c r="P11" s="571">
        <v>57548.392175952242</v>
      </c>
      <c r="Q11" s="571">
        <v>58860.739548927246</v>
      </c>
      <c r="R11" s="571">
        <v>60140.717059249022</v>
      </c>
      <c r="S11" s="571">
        <v>61388.351108247472</v>
      </c>
      <c r="T11" s="571">
        <v>62580.483668654466</v>
      </c>
      <c r="U11" s="571">
        <v>63740.575306154358</v>
      </c>
      <c r="V11" s="571">
        <v>65877.07384083436</v>
      </c>
      <c r="W11" s="571">
        <v>66673.095229535029</v>
      </c>
      <c r="X11" s="571">
        <v>67430.917580961715</v>
      </c>
      <c r="Y11" s="571">
        <v>68151.96384443967</v>
      </c>
      <c r="Z11" s="571">
        <v>69722.13009133804</v>
      </c>
      <c r="AA11" s="571">
        <v>71587.268874588641</v>
      </c>
      <c r="AB11" s="571">
        <v>73023.452462023808</v>
      </c>
      <c r="AC11" s="571">
        <v>73622.253944515731</v>
      </c>
      <c r="AD11" s="571">
        <v>74191.998014408746</v>
      </c>
      <c r="AE11" s="571">
        <v>74734.305976248666</v>
      </c>
      <c r="AF11" s="571">
        <v>75672.592450075404</v>
      </c>
      <c r="AG11" s="571">
        <v>76167.765066112945</v>
      </c>
      <c r="AH11" s="571">
        <v>76639.915588278905</v>
      </c>
      <c r="AI11" s="571">
        <v>77090.431788359812</v>
      </c>
      <c r="AJ11" s="571">
        <v>77520.627147138104</v>
      </c>
      <c r="AK11" s="571">
        <v>77931.739507956547</v>
      </c>
      <c r="AL11" s="571">
        <v>78324.931173465811</v>
      </c>
      <c r="AM11" s="571">
        <v>78701.290135879783</v>
      </c>
      <c r="AN11" s="571">
        <v>79061.832173951887</v>
      </c>
      <c r="AO11" s="571">
        <v>79407.503590393535</v>
      </c>
      <c r="AP11" s="571">
        <v>80176.887364650756</v>
      </c>
      <c r="AQ11" s="571">
        <v>80497.437626917541</v>
      </c>
      <c r="AR11" s="571">
        <v>80805.499483536478</v>
      </c>
      <c r="AS11" s="571">
        <v>81101.779201759389</v>
      </c>
      <c r="AT11" s="571">
        <v>81386.931088295169</v>
      </c>
      <c r="AU11" s="571">
        <v>81661.561149323155</v>
      </c>
      <c r="AV11" s="571">
        <v>81926.230634829742</v>
      </c>
      <c r="AW11" s="571">
        <v>82181.459434845368</v>
      </c>
      <c r="AX11" s="571">
        <v>82427.729305526023</v>
      </c>
      <c r="AY11" s="571">
        <v>82665.486911357322</v>
      </c>
      <c r="AZ11" s="571">
        <v>82895.146676357748</v>
      </c>
      <c r="BA11" s="571">
        <v>83117.093442302605</v>
      </c>
      <c r="BB11" s="571">
        <v>83331.684935923171</v>
      </c>
      <c r="BC11" s="571">
        <v>83539.254049977404</v>
      </c>
      <c r="BD11" s="571">
        <v>83740.110945213135</v>
      </c>
      <c r="BE11" s="571">
        <v>83934.544981719126</v>
      </c>
      <c r="BF11" s="571">
        <v>84122.826489108833</v>
      </c>
      <c r="BG11" s="571">
        <v>84305.208385520877</v>
      </c>
      <c r="BH11" s="571">
        <v>84481.9276556392</v>
      </c>
      <c r="BI11" s="571">
        <v>84653.206697911068</v>
      </c>
      <c r="BJ11" s="571">
        <v>84819.254550931524</v>
      </c>
      <c r="BK11" s="571">
        <v>84978.216514782645</v>
      </c>
      <c r="BL11" s="571">
        <v>85134.550944668357</v>
      </c>
      <c r="BM11" s="571">
        <v>85285.907575838122</v>
      </c>
      <c r="BN11" s="571">
        <v>85432.758930894139</v>
      </c>
      <c r="BO11" s="571">
        <v>85575.262237547504</v>
      </c>
      <c r="BP11" s="571">
        <v>85713.566654793249</v>
      </c>
      <c r="BQ11" s="571">
        <v>85847.81389956818</v>
      </c>
      <c r="BR11" s="572"/>
    </row>
    <row r="12" spans="1:70" s="50" customFormat="1" x14ac:dyDescent="0.3">
      <c r="A12" s="51"/>
      <c r="B12" s="569" t="s">
        <v>344</v>
      </c>
      <c r="C12" s="569"/>
      <c r="D12" s="569"/>
      <c r="E12" s="570" t="s">
        <v>61</v>
      </c>
      <c r="F12" s="570" t="s">
        <v>61</v>
      </c>
      <c r="G12" s="570" t="s">
        <v>61</v>
      </c>
      <c r="H12" s="570" t="s">
        <v>61</v>
      </c>
      <c r="I12" s="570" t="s">
        <v>61</v>
      </c>
      <c r="J12" s="570" t="s">
        <v>61</v>
      </c>
      <c r="K12" s="570" t="s">
        <v>61</v>
      </c>
      <c r="L12" s="571">
        <v>12732.464485704511</v>
      </c>
      <c r="M12" s="571">
        <v>12834.324201590147</v>
      </c>
      <c r="N12" s="571">
        <v>12936.998795202868</v>
      </c>
      <c r="O12" s="571">
        <v>13040.494785564491</v>
      </c>
      <c r="P12" s="571">
        <v>13144.818743849008</v>
      </c>
      <c r="Q12" s="571">
        <v>13249.977293799799</v>
      </c>
      <c r="R12" s="571">
        <v>13355.977112150198</v>
      </c>
      <c r="S12" s="571">
        <v>13462.8249290474</v>
      </c>
      <c r="T12" s="571">
        <v>13570.527528479779</v>
      </c>
      <c r="U12" s="571">
        <v>13679.091748707617</v>
      </c>
      <c r="V12" s="571">
        <v>13788.524482697278</v>
      </c>
      <c r="W12" s="571">
        <v>13857.467105110763</v>
      </c>
      <c r="X12" s="571">
        <v>13926.754440636314</v>
      </c>
      <c r="Y12" s="571">
        <v>13996.388212839496</v>
      </c>
      <c r="Z12" s="571">
        <v>14066.370153903692</v>
      </c>
      <c r="AA12" s="571">
        <v>14136.702004673207</v>
      </c>
      <c r="AB12" s="571">
        <v>14207.385514696572</v>
      </c>
      <c r="AC12" s="571">
        <v>14278.422442270054</v>
      </c>
      <c r="AD12" s="571">
        <v>14349.814554481402</v>
      </c>
      <c r="AE12" s="571">
        <v>14421.563627253809</v>
      </c>
      <c r="AF12" s="571">
        <v>14493.671445390075</v>
      </c>
      <c r="AG12" s="571">
        <v>14566.139802617025</v>
      </c>
      <c r="AH12" s="571">
        <v>14638.970501630109</v>
      </c>
      <c r="AI12" s="571">
        <v>14712.165354138257</v>
      </c>
      <c r="AJ12" s="571">
        <v>14785.726180908947</v>
      </c>
      <c r="AK12" s="571">
        <v>14859.654811813489</v>
      </c>
      <c r="AL12" s="571">
        <v>14933.953085872556</v>
      </c>
      <c r="AM12" s="571">
        <v>15008.622851301916</v>
      </c>
      <c r="AN12" s="571">
        <v>15083.665965558424</v>
      </c>
      <c r="AO12" s="571">
        <v>15159.084295386216</v>
      </c>
      <c r="AP12" s="571">
        <v>15234.879716863146</v>
      </c>
      <c r="AQ12" s="571">
        <v>15288.201795872168</v>
      </c>
      <c r="AR12" s="571">
        <v>15341.710502157721</v>
      </c>
      <c r="AS12" s="571">
        <v>15395.406488915274</v>
      </c>
      <c r="AT12" s="571">
        <v>15449.290411626478</v>
      </c>
      <c r="AU12" s="571">
        <v>15503.362928067172</v>
      </c>
      <c r="AV12" s="571">
        <v>15557.624698315409</v>
      </c>
      <c r="AW12" s="571">
        <v>15612.076384759514</v>
      </c>
      <c r="AX12" s="571">
        <v>15666.718652106174</v>
      </c>
      <c r="AY12" s="571">
        <v>15721.552167388545</v>
      </c>
      <c r="AZ12" s="571">
        <v>15776.577599974407</v>
      </c>
      <c r="BA12" s="571">
        <v>15831.795621574318</v>
      </c>
      <c r="BB12" s="571">
        <v>15887.206906249829</v>
      </c>
      <c r="BC12" s="571">
        <v>15942.812130421704</v>
      </c>
      <c r="BD12" s="571">
        <v>15998.61197287818</v>
      </c>
      <c r="BE12" s="571">
        <v>16054.607114783255</v>
      </c>
      <c r="BF12" s="571">
        <v>16110.798239684997</v>
      </c>
      <c r="BG12" s="571">
        <v>16167.186033523894</v>
      </c>
      <c r="BH12" s="571">
        <v>16223.771184641229</v>
      </c>
      <c r="BI12" s="571">
        <v>16280.554383787474</v>
      </c>
      <c r="BJ12" s="571">
        <v>16337.536324130731</v>
      </c>
      <c r="BK12" s="571">
        <v>16394.717701265188</v>
      </c>
      <c r="BL12" s="571">
        <v>16452.099213219619</v>
      </c>
      <c r="BM12" s="571">
        <v>16509.681560465888</v>
      </c>
      <c r="BN12" s="571">
        <v>16567.465445927519</v>
      </c>
      <c r="BO12" s="571">
        <v>16625.451574988267</v>
      </c>
      <c r="BP12" s="571">
        <v>16683.640655500727</v>
      </c>
      <c r="BQ12" s="571">
        <v>16742.033397794981</v>
      </c>
      <c r="BR12" s="572"/>
    </row>
    <row r="13" spans="1:70" s="213" customFormat="1" x14ac:dyDescent="0.3">
      <c r="A13" s="160"/>
      <c r="B13" s="163" t="s">
        <v>351</v>
      </c>
      <c r="C13" s="163"/>
      <c r="D13" s="163"/>
      <c r="E13" s="347" t="s">
        <v>61</v>
      </c>
      <c r="F13" s="347" t="s">
        <v>61</v>
      </c>
      <c r="G13" s="347" t="s">
        <v>61</v>
      </c>
      <c r="H13" s="347" t="s">
        <v>61</v>
      </c>
      <c r="I13" s="347" t="s">
        <v>61</v>
      </c>
      <c r="J13" s="347" t="s">
        <v>61</v>
      </c>
      <c r="K13" s="347" t="s">
        <v>61</v>
      </c>
      <c r="L13" s="533">
        <v>25849.608471659019</v>
      </c>
      <c r="M13" s="533">
        <v>43240.131492830464</v>
      </c>
      <c r="N13" s="533">
        <v>55765.962523257811</v>
      </c>
      <c r="O13" s="533">
        <v>64725.433140996181</v>
      </c>
      <c r="P13" s="533">
        <v>70693.210919801248</v>
      </c>
      <c r="Q13" s="533">
        <v>72110.716842727037</v>
      </c>
      <c r="R13" s="533">
        <v>73496.694171399227</v>
      </c>
      <c r="S13" s="533">
        <v>74851.176037294877</v>
      </c>
      <c r="T13" s="533">
        <v>76151.011197134241</v>
      </c>
      <c r="U13" s="533">
        <v>77419.667054861973</v>
      </c>
      <c r="V13" s="533">
        <v>79665.598323531638</v>
      </c>
      <c r="W13" s="533">
        <v>80530.562334645787</v>
      </c>
      <c r="X13" s="533">
        <v>81357.672021598031</v>
      </c>
      <c r="Y13" s="533">
        <v>82148.35205727916</v>
      </c>
      <c r="Z13" s="533">
        <v>83788.500245241739</v>
      </c>
      <c r="AA13" s="533">
        <v>85723.970879261848</v>
      </c>
      <c r="AB13" s="533">
        <v>87230.837976720388</v>
      </c>
      <c r="AC13" s="533">
        <v>87900.676386785781</v>
      </c>
      <c r="AD13" s="533">
        <v>88541.812568890149</v>
      </c>
      <c r="AE13" s="533">
        <v>89155.869603502477</v>
      </c>
      <c r="AF13" s="533">
        <v>90166.263895465483</v>
      </c>
      <c r="AG13" s="533">
        <v>90733.904868729966</v>
      </c>
      <c r="AH13" s="533">
        <v>91278.886089909007</v>
      </c>
      <c r="AI13" s="533">
        <v>91802.597142498067</v>
      </c>
      <c r="AJ13" s="533">
        <v>92306.353328047058</v>
      </c>
      <c r="AK13" s="533">
        <v>92791.394319770043</v>
      </c>
      <c r="AL13" s="533">
        <v>93258.884259338374</v>
      </c>
      <c r="AM13" s="533">
        <v>93709.912987181699</v>
      </c>
      <c r="AN13" s="533">
        <v>94145.49813951031</v>
      </c>
      <c r="AO13" s="533">
        <v>94566.587885779751</v>
      </c>
      <c r="AP13" s="533">
        <v>95411.767081513899</v>
      </c>
      <c r="AQ13" s="533">
        <v>95785.639422789711</v>
      </c>
      <c r="AR13" s="533">
        <v>96147.209985694193</v>
      </c>
      <c r="AS13" s="533">
        <v>96497.185690674669</v>
      </c>
      <c r="AT13" s="533">
        <v>96836.221499921652</v>
      </c>
      <c r="AU13" s="533">
        <v>97164.924077390329</v>
      </c>
      <c r="AV13" s="533">
        <v>97483.855333145155</v>
      </c>
      <c r="AW13" s="533">
        <v>97793.535819604876</v>
      </c>
      <c r="AX13" s="533">
        <v>98094.44795763219</v>
      </c>
      <c r="AY13" s="533">
        <v>98387.039078745875</v>
      </c>
      <c r="AZ13" s="533">
        <v>98671.724276332156</v>
      </c>
      <c r="BA13" s="533">
        <v>98948.889063876923</v>
      </c>
      <c r="BB13" s="533">
        <v>99218.891842173005</v>
      </c>
      <c r="BC13" s="533">
        <v>99482.06618039911</v>
      </c>
      <c r="BD13" s="533">
        <v>99738.722918091313</v>
      </c>
      <c r="BE13" s="533">
        <v>99989.152096502381</v>
      </c>
      <c r="BF13" s="533">
        <v>100233.62472879383</v>
      </c>
      <c r="BG13" s="533">
        <v>100472.39441904477</v>
      </c>
      <c r="BH13" s="533">
        <v>100705.69884028043</v>
      </c>
      <c r="BI13" s="533">
        <v>100933.76108169854</v>
      </c>
      <c r="BJ13" s="533">
        <v>101156.79087506226</v>
      </c>
      <c r="BK13" s="533">
        <v>101372.93421604784</v>
      </c>
      <c r="BL13" s="533">
        <v>101586.65015788798</v>
      </c>
      <c r="BM13" s="533">
        <v>101795.58913630401</v>
      </c>
      <c r="BN13" s="533">
        <v>102000.22437682166</v>
      </c>
      <c r="BO13" s="533">
        <v>102200.71381253577</v>
      </c>
      <c r="BP13" s="533">
        <v>102397.20731029398</v>
      </c>
      <c r="BQ13" s="533">
        <v>102589.84729736316</v>
      </c>
      <c r="BR13" s="212"/>
    </row>
    <row r="14" spans="1:70" s="463" customFormat="1" x14ac:dyDescent="0.3">
      <c r="B14" s="464"/>
      <c r="C14" s="465"/>
      <c r="D14" s="465"/>
      <c r="E14" s="465"/>
      <c r="F14" s="465"/>
      <c r="G14" s="465"/>
      <c r="H14" s="466"/>
      <c r="I14" s="466"/>
      <c r="J14" s="467"/>
      <c r="K14" s="467"/>
      <c r="L14" s="467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9"/>
      <c r="BR14" s="470"/>
    </row>
    <row r="15" spans="1:70" s="158" customFormat="1" x14ac:dyDescent="0.3">
      <c r="B15" s="109" t="s">
        <v>112</v>
      </c>
      <c r="C15" s="109"/>
      <c r="D15" s="109"/>
      <c r="E15" s="421">
        <f t="shared" ref="E15:K15" si="0">E10</f>
        <v>2023</v>
      </c>
      <c r="F15" s="421">
        <f t="shared" si="0"/>
        <v>2024</v>
      </c>
      <c r="G15" s="421">
        <f t="shared" si="0"/>
        <v>2025</v>
      </c>
      <c r="H15" s="421">
        <f t="shared" si="0"/>
        <v>2026</v>
      </c>
      <c r="I15" s="421">
        <f t="shared" si="0"/>
        <v>2027</v>
      </c>
      <c r="J15" s="422">
        <f t="shared" si="0"/>
        <v>2028</v>
      </c>
      <c r="K15" s="422">
        <f t="shared" si="0"/>
        <v>2029</v>
      </c>
      <c r="L15" s="422">
        <v>2030</v>
      </c>
      <c r="M15" s="422">
        <v>2031</v>
      </c>
      <c r="N15" s="422">
        <v>2032</v>
      </c>
      <c r="O15" s="422">
        <v>2033</v>
      </c>
      <c r="P15" s="422">
        <v>2034</v>
      </c>
      <c r="Q15" s="422">
        <v>2035</v>
      </c>
      <c r="R15" s="422">
        <v>2036</v>
      </c>
      <c r="S15" s="422">
        <v>2037</v>
      </c>
      <c r="T15" s="422">
        <v>2038</v>
      </c>
      <c r="U15" s="422">
        <v>2039</v>
      </c>
      <c r="V15" s="422">
        <v>2040</v>
      </c>
      <c r="W15" s="422">
        <v>2041</v>
      </c>
      <c r="X15" s="422">
        <v>2042</v>
      </c>
      <c r="Y15" s="422">
        <v>2043</v>
      </c>
      <c r="Z15" s="422">
        <v>2044</v>
      </c>
      <c r="AA15" s="422">
        <v>2045</v>
      </c>
      <c r="AB15" s="422">
        <v>2046</v>
      </c>
      <c r="AC15" s="422">
        <v>2047</v>
      </c>
      <c r="AD15" s="422">
        <v>2048</v>
      </c>
      <c r="AE15" s="422">
        <v>2049</v>
      </c>
      <c r="AF15" s="422">
        <v>2050</v>
      </c>
      <c r="AG15" s="422">
        <v>2051</v>
      </c>
      <c r="AH15" s="422">
        <v>2052</v>
      </c>
      <c r="AI15" s="422">
        <v>2053</v>
      </c>
      <c r="AJ15" s="422">
        <v>2054</v>
      </c>
      <c r="AK15" s="422">
        <v>2055</v>
      </c>
      <c r="AL15" s="422">
        <v>2056</v>
      </c>
      <c r="AM15" s="422">
        <v>2057</v>
      </c>
      <c r="AN15" s="422">
        <v>2058</v>
      </c>
      <c r="AO15" s="422">
        <v>2059</v>
      </c>
      <c r="AP15" s="422">
        <v>2060</v>
      </c>
      <c r="AQ15" s="422">
        <v>2061</v>
      </c>
      <c r="AR15" s="422">
        <v>2062</v>
      </c>
      <c r="AS15" s="422">
        <v>2063</v>
      </c>
      <c r="AT15" s="422">
        <v>2064</v>
      </c>
      <c r="AU15" s="422">
        <v>2065</v>
      </c>
      <c r="AV15" s="422">
        <v>2066</v>
      </c>
      <c r="AW15" s="422">
        <v>2067</v>
      </c>
      <c r="AX15" s="422">
        <v>2068</v>
      </c>
      <c r="AY15" s="422">
        <v>2069</v>
      </c>
      <c r="AZ15" s="422">
        <v>2070</v>
      </c>
      <c r="BA15" s="422">
        <v>2071</v>
      </c>
      <c r="BB15" s="422">
        <v>2072</v>
      </c>
      <c r="BC15" s="422">
        <v>2073</v>
      </c>
      <c r="BD15" s="422">
        <v>2074</v>
      </c>
      <c r="BE15" s="422">
        <v>2075</v>
      </c>
      <c r="BF15" s="422">
        <v>2076</v>
      </c>
      <c r="BG15" s="422">
        <v>2077</v>
      </c>
      <c r="BH15" s="422">
        <v>2078</v>
      </c>
      <c r="BI15" s="422">
        <v>2079</v>
      </c>
      <c r="BJ15" s="422">
        <v>2080</v>
      </c>
      <c r="BK15" s="422">
        <v>2081</v>
      </c>
      <c r="BL15" s="422">
        <v>2082</v>
      </c>
      <c r="BM15" s="422">
        <v>2083</v>
      </c>
      <c r="BN15" s="422">
        <v>2084</v>
      </c>
      <c r="BO15" s="422">
        <v>2085</v>
      </c>
      <c r="BP15" s="422">
        <v>2086</v>
      </c>
      <c r="BQ15" s="422">
        <v>2087</v>
      </c>
      <c r="BR15" s="423"/>
    </row>
    <row r="16" spans="1:70" s="50" customFormat="1" x14ac:dyDescent="0.3">
      <c r="A16" s="51"/>
      <c r="B16" s="569" t="s">
        <v>352</v>
      </c>
      <c r="C16" s="569"/>
      <c r="D16" s="569"/>
      <c r="E16" s="570" t="s">
        <v>61</v>
      </c>
      <c r="F16" s="570" t="s">
        <v>61</v>
      </c>
      <c r="G16" s="570" t="s">
        <v>61</v>
      </c>
      <c r="H16" s="570" t="s">
        <v>61</v>
      </c>
      <c r="I16" s="570" t="s">
        <v>61</v>
      </c>
      <c r="J16" s="570" t="s">
        <v>61</v>
      </c>
      <c r="K16" s="570" t="s">
        <v>61</v>
      </c>
      <c r="L16" s="571">
        <v>21.639741001762516</v>
      </c>
      <c r="M16" s="571">
        <v>49.578362346804084</v>
      </c>
      <c r="N16" s="571">
        <v>69.641951602355988</v>
      </c>
      <c r="O16" s="571">
        <v>83.681516886476615</v>
      </c>
      <c r="P16" s="571">
        <v>92.973226793583407</v>
      </c>
      <c r="Q16" s="571">
        <v>95.083657462283327</v>
      </c>
      <c r="R16" s="571">
        <v>97.141368570073482</v>
      </c>
      <c r="S16" s="571">
        <v>99.146451164178174</v>
      </c>
      <c r="T16" s="571">
        <v>101.05855540703671</v>
      </c>
      <c r="U16" s="571">
        <v>102.9184755004769</v>
      </c>
      <c r="V16" s="571">
        <v>106.37640621422709</v>
      </c>
      <c r="W16" s="571">
        <v>107.66547316768197</v>
      </c>
      <c r="X16" s="571">
        <v>108.89297471120611</v>
      </c>
      <c r="Y16" s="571">
        <v>110.0612301400765</v>
      </c>
      <c r="Z16" s="571">
        <v>112.57645023558409</v>
      </c>
      <c r="AA16" s="571">
        <v>115.55938363392504</v>
      </c>
      <c r="AB16" s="571">
        <v>117.86091846059654</v>
      </c>
      <c r="AC16" s="571">
        <v>118.83252022298178</v>
      </c>
      <c r="AD16" s="571">
        <v>119.75737182123663</v>
      </c>
      <c r="AE16" s="571">
        <v>120.63809870768675</v>
      </c>
      <c r="AF16" s="571">
        <v>122.15730607672307</v>
      </c>
      <c r="AG16" s="571">
        <v>122.96230104133561</v>
      </c>
      <c r="AH16" s="571">
        <v>123.73031372887918</v>
      </c>
      <c r="AI16" s="571">
        <v>124.46358769483815</v>
      </c>
      <c r="AJ16" s="571">
        <v>125.16424567807371</v>
      </c>
      <c r="AK16" s="571">
        <v>125.83428751435667</v>
      </c>
      <c r="AL16" s="571">
        <v>126.47559036117539</v>
      </c>
      <c r="AM16" s="571">
        <v>127.08991073807393</v>
      </c>
      <c r="AN16" s="571">
        <v>127.67888795534205</v>
      </c>
      <c r="AO16" s="571">
        <v>128.24404856865218</v>
      </c>
      <c r="AP16" s="571">
        <v>129.49357984647096</v>
      </c>
      <c r="AQ16" s="571">
        <v>130.01857976456583</v>
      </c>
      <c r="AR16" s="571">
        <v>130.52360291448556</v>
      </c>
      <c r="AS16" s="571">
        <v>131.00978624349958</v>
      </c>
      <c r="AT16" s="571">
        <v>131.47818234015796</v>
      </c>
      <c r="AU16" s="571">
        <v>131.92976536476934</v>
      </c>
      <c r="AV16" s="571">
        <v>132.36543679347471</v>
      </c>
      <c r="AW16" s="571">
        <v>132.78603092378609</v>
      </c>
      <c r="AX16" s="571">
        <v>133.19232010609525</v>
      </c>
      <c r="AY16" s="571">
        <v>133.58501967902433</v>
      </c>
      <c r="AZ16" s="571">
        <v>133.96479259708843</v>
      </c>
      <c r="BA16" s="571">
        <v>134.33225374740073</v>
      </c>
      <c r="BB16" s="571">
        <v>134.6879739584777</v>
      </c>
      <c r="BC16" s="571">
        <v>135.03248370892808</v>
      </c>
      <c r="BD16" s="571">
        <v>135.36627654723515</v>
      </c>
      <c r="BE16" s="571">
        <v>135.68981223621455</v>
      </c>
      <c r="BF16" s="571">
        <v>136.00351963726675</v>
      </c>
      <c r="BG16" s="571">
        <v>136.30779935041437</v>
      </c>
      <c r="BH16" s="571">
        <v>136.6030261264776</v>
      </c>
      <c r="BI16" s="571">
        <v>136.88955106770234</v>
      </c>
      <c r="BJ16" s="571">
        <v>137.16770363283399</v>
      </c>
      <c r="BK16" s="571">
        <v>137.43382164294445</v>
      </c>
      <c r="BL16" s="571">
        <v>137.69639915009657</v>
      </c>
      <c r="BM16" s="571">
        <v>137.95084890875447</v>
      </c>
      <c r="BN16" s="571">
        <v>138.19806796513802</v>
      </c>
      <c r="BO16" s="571">
        <v>138.43830218525</v>
      </c>
      <c r="BP16" s="571">
        <v>138.67178445353505</v>
      </c>
      <c r="BQ16" s="571">
        <v>138.89873570587301</v>
      </c>
      <c r="BR16" s="572"/>
    </row>
    <row r="17" spans="1:70" s="50" customFormat="1" x14ac:dyDescent="0.3">
      <c r="A17" s="51"/>
      <c r="B17" s="569" t="s">
        <v>353</v>
      </c>
      <c r="C17" s="569"/>
      <c r="D17" s="569"/>
      <c r="E17" s="570" t="s">
        <v>61</v>
      </c>
      <c r="F17" s="570" t="s">
        <v>61</v>
      </c>
      <c r="G17" s="570" t="s">
        <v>61</v>
      </c>
      <c r="H17" s="570" t="s">
        <v>61</v>
      </c>
      <c r="I17" s="570" t="s">
        <v>61</v>
      </c>
      <c r="J17" s="570" t="s">
        <v>61</v>
      </c>
      <c r="K17" s="570" t="s">
        <v>61</v>
      </c>
      <c r="L17" s="571">
        <v>21.005123834869263</v>
      </c>
      <c r="M17" s="571">
        <v>20.927080463543813</v>
      </c>
      <c r="N17" s="571">
        <v>21.036181255655436</v>
      </c>
      <c r="O17" s="571">
        <v>21.113469790789516</v>
      </c>
      <c r="P17" s="571">
        <v>21.236322476149141</v>
      </c>
      <c r="Q17" s="571">
        <v>21.404017551282244</v>
      </c>
      <c r="R17" s="571">
        <v>21.57303668306227</v>
      </c>
      <c r="S17" s="571">
        <v>21.743397407856918</v>
      </c>
      <c r="T17" s="571">
        <v>21.914466423763219</v>
      </c>
      <c r="U17" s="571">
        <v>22.086893038635782</v>
      </c>
      <c r="V17" s="571">
        <v>22.265313195453913</v>
      </c>
      <c r="W17" s="571">
        <v>22.377403473484172</v>
      </c>
      <c r="X17" s="571">
        <v>22.490064995668394</v>
      </c>
      <c r="Y17" s="571">
        <v>22.603306160617169</v>
      </c>
      <c r="Z17" s="571">
        <v>22.712186468654323</v>
      </c>
      <c r="AA17" s="571">
        <v>22.820099103632629</v>
      </c>
      <c r="AB17" s="571">
        <v>22.930927657203586</v>
      </c>
      <c r="AC17" s="571">
        <v>23.046576717171082</v>
      </c>
      <c r="AD17" s="571">
        <v>23.162822449303427</v>
      </c>
      <c r="AE17" s="571">
        <v>23.279670476056243</v>
      </c>
      <c r="AF17" s="571">
        <v>23.396949960424042</v>
      </c>
      <c r="AG17" s="571">
        <v>23.515014072750176</v>
      </c>
      <c r="AH17" s="571">
        <v>23.63369530004433</v>
      </c>
      <c r="AI17" s="571">
        <v>23.752998138119601</v>
      </c>
      <c r="AJ17" s="571">
        <v>23.872926888522159</v>
      </c>
      <c r="AK17" s="571">
        <v>23.993485680669643</v>
      </c>
      <c r="AL17" s="571">
        <v>24.114678489518951</v>
      </c>
      <c r="AM17" s="571">
        <v>24.236509149724554</v>
      </c>
      <c r="AN17" s="571">
        <v>24.358981367077977</v>
      </c>
      <c r="AO17" s="571">
        <v>24.482098727871215</v>
      </c>
      <c r="AP17" s="571">
        <v>24.605833151073366</v>
      </c>
      <c r="AQ17" s="571">
        <v>24.693336126623489</v>
      </c>
      <c r="AR17" s="571">
        <v>24.781176311157047</v>
      </c>
      <c r="AS17" s="571">
        <v>24.869354693525903</v>
      </c>
      <c r="AT17" s="571">
        <v>24.957872162082392</v>
      </c>
      <c r="AU17" s="571">
        <v>25.046729509918485</v>
      </c>
      <c r="AV17" s="571">
        <v>25.135927439898492</v>
      </c>
      <c r="AW17" s="571">
        <v>25.225466569558098</v>
      </c>
      <c r="AX17" s="571">
        <v>25.315347435921243</v>
      </c>
      <c r="AY17" s="571">
        <v>25.405570500267231</v>
      </c>
      <c r="AZ17" s="571">
        <v>25.49613615286875</v>
      </c>
      <c r="BA17" s="571">
        <v>25.587044717710388</v>
      </c>
      <c r="BB17" s="571">
        <v>25.678296457191617</v>
      </c>
      <c r="BC17" s="571">
        <v>25.76989157681199</v>
      </c>
      <c r="BD17" s="571">
        <v>25.861830229833625</v>
      </c>
      <c r="BE17" s="571">
        <v>25.954112521913334</v>
      </c>
      <c r="BF17" s="571">
        <v>26.046738515695505</v>
      </c>
      <c r="BG17" s="571">
        <v>26.139708235355918</v>
      </c>
      <c r="BH17" s="571">
        <v>26.233021671086441</v>
      </c>
      <c r="BI17" s="571">
        <v>26.326678783509983</v>
      </c>
      <c r="BJ17" s="571">
        <v>26.420679508016409</v>
      </c>
      <c r="BK17" s="571">
        <v>26.51489759202164</v>
      </c>
      <c r="BL17" s="571">
        <v>26.609582067248233</v>
      </c>
      <c r="BM17" s="571">
        <v>26.704582869734416</v>
      </c>
      <c r="BN17" s="571">
        <v>26.799927151578931</v>
      </c>
      <c r="BO17" s="571">
        <v>26.895614794792913</v>
      </c>
      <c r="BP17" s="571">
        <v>26.991645677253512</v>
      </c>
      <c r="BQ17" s="571">
        <v>27.088019676537403</v>
      </c>
      <c r="BR17" s="572"/>
    </row>
    <row r="18" spans="1:70" s="50" customFormat="1" x14ac:dyDescent="0.3">
      <c r="A18" s="160"/>
      <c r="B18" s="160" t="s">
        <v>260</v>
      </c>
      <c r="C18" s="160"/>
      <c r="D18" s="160"/>
      <c r="E18" s="347" t="s">
        <v>61</v>
      </c>
      <c r="F18" s="347" t="s">
        <v>61</v>
      </c>
      <c r="G18" s="347" t="s">
        <v>61</v>
      </c>
      <c r="H18" s="347" t="s">
        <v>61</v>
      </c>
      <c r="I18" s="347" t="s">
        <v>61</v>
      </c>
      <c r="J18" s="347" t="s">
        <v>61</v>
      </c>
      <c r="K18" s="347" t="s">
        <v>61</v>
      </c>
      <c r="L18" s="533">
        <v>42.644864836631783</v>
      </c>
      <c r="M18" s="533">
        <v>70.505442810347901</v>
      </c>
      <c r="N18" s="533">
        <v>90.678132858011423</v>
      </c>
      <c r="O18" s="533">
        <v>104.79498667726614</v>
      </c>
      <c r="P18" s="533">
        <v>114.20954926973255</v>
      </c>
      <c r="Q18" s="533">
        <v>116.48767501356556</v>
      </c>
      <c r="R18" s="533">
        <v>118.71440525313575</v>
      </c>
      <c r="S18" s="533">
        <v>120.88984857203509</v>
      </c>
      <c r="T18" s="533">
        <v>122.97302183079992</v>
      </c>
      <c r="U18" s="533">
        <v>125.00536853911268</v>
      </c>
      <c r="V18" s="533">
        <v>128.641719409681</v>
      </c>
      <c r="W18" s="533">
        <v>130.04287664116615</v>
      </c>
      <c r="X18" s="533">
        <v>131.38303970687451</v>
      </c>
      <c r="Y18" s="533">
        <v>132.66453630069367</v>
      </c>
      <c r="Z18" s="533">
        <v>135.2886367042384</v>
      </c>
      <c r="AA18" s="533">
        <v>138.37948273755768</v>
      </c>
      <c r="AB18" s="533">
        <v>140.79184611780013</v>
      </c>
      <c r="AC18" s="533">
        <v>141.87909694015286</v>
      </c>
      <c r="AD18" s="533">
        <v>142.92019427054007</v>
      </c>
      <c r="AE18" s="533">
        <v>143.91776918374299</v>
      </c>
      <c r="AF18" s="533">
        <v>145.55425603714713</v>
      </c>
      <c r="AG18" s="533">
        <v>146.4773151140858</v>
      </c>
      <c r="AH18" s="533">
        <v>147.3640090289235</v>
      </c>
      <c r="AI18" s="533">
        <v>148.21658583295775</v>
      </c>
      <c r="AJ18" s="533">
        <v>149.03717256659587</v>
      </c>
      <c r="AK18" s="533">
        <v>149.82777319502631</v>
      </c>
      <c r="AL18" s="533">
        <v>150.59026885069434</v>
      </c>
      <c r="AM18" s="533">
        <v>151.32641988779847</v>
      </c>
      <c r="AN18" s="533">
        <v>152.03786932242002</v>
      </c>
      <c r="AO18" s="533">
        <v>152.72614729652338</v>
      </c>
      <c r="AP18" s="533">
        <v>154.09941299754433</v>
      </c>
      <c r="AQ18" s="533">
        <v>154.71191589118931</v>
      </c>
      <c r="AR18" s="533">
        <v>155.30477922564262</v>
      </c>
      <c r="AS18" s="533">
        <v>155.87914093702548</v>
      </c>
      <c r="AT18" s="533">
        <v>156.43605450224035</v>
      </c>
      <c r="AU18" s="533">
        <v>156.97649487468783</v>
      </c>
      <c r="AV18" s="533">
        <v>157.50136423337321</v>
      </c>
      <c r="AW18" s="533">
        <v>158.01149749334419</v>
      </c>
      <c r="AX18" s="533">
        <v>158.50766754201649</v>
      </c>
      <c r="AY18" s="533">
        <v>158.99059017929156</v>
      </c>
      <c r="AZ18" s="533">
        <v>159.46092874995719</v>
      </c>
      <c r="BA18" s="533">
        <v>159.91929846511113</v>
      </c>
      <c r="BB18" s="533">
        <v>160.36627041566931</v>
      </c>
      <c r="BC18" s="533">
        <v>160.80237528574008</v>
      </c>
      <c r="BD18" s="533">
        <v>161.22810677706877</v>
      </c>
      <c r="BE18" s="533">
        <v>161.64392475812789</v>
      </c>
      <c r="BF18" s="533">
        <v>162.05025815296224</v>
      </c>
      <c r="BG18" s="533">
        <v>162.4475075857703</v>
      </c>
      <c r="BH18" s="533">
        <v>162.83604779756405</v>
      </c>
      <c r="BI18" s="533">
        <v>163.21622985121232</v>
      </c>
      <c r="BJ18" s="533">
        <v>163.5883831408504</v>
      </c>
      <c r="BK18" s="533">
        <v>163.94871923496609</v>
      </c>
      <c r="BL18" s="533">
        <v>164.30598121734479</v>
      </c>
      <c r="BM18" s="533">
        <v>164.65543177848889</v>
      </c>
      <c r="BN18" s="533">
        <v>164.99799511671696</v>
      </c>
      <c r="BO18" s="533">
        <v>165.33391698004291</v>
      </c>
      <c r="BP18" s="533">
        <v>165.66343013078856</v>
      </c>
      <c r="BQ18" s="533">
        <v>165.98675538241042</v>
      </c>
      <c r="BR18" s="212"/>
    </row>
    <row r="19" spans="1:70" s="50" customFormat="1" x14ac:dyDescent="0.3">
      <c r="A19" s="160"/>
      <c r="B19" s="160"/>
      <c r="C19" s="160"/>
      <c r="D19" s="160"/>
      <c r="E19" s="347"/>
      <c r="F19" s="347"/>
      <c r="G19" s="347"/>
      <c r="H19" s="347"/>
      <c r="I19" s="347"/>
      <c r="J19" s="347"/>
      <c r="K19" s="347"/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533"/>
      <c r="X19" s="533"/>
      <c r="Y19" s="533"/>
      <c r="Z19" s="533"/>
      <c r="AA19" s="533"/>
      <c r="AB19" s="533"/>
      <c r="AC19" s="533"/>
      <c r="AD19" s="533"/>
      <c r="AE19" s="533"/>
      <c r="AF19" s="533"/>
      <c r="AG19" s="533"/>
      <c r="AH19" s="533"/>
      <c r="AI19" s="533"/>
      <c r="AJ19" s="533"/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  <c r="AW19" s="533"/>
      <c r="AX19" s="533"/>
      <c r="AY19" s="533"/>
      <c r="AZ19" s="533"/>
      <c r="BA19" s="533"/>
      <c r="BB19" s="533"/>
      <c r="BC19" s="533"/>
      <c r="BD19" s="533"/>
      <c r="BE19" s="533"/>
      <c r="BF19" s="533"/>
      <c r="BG19" s="533"/>
      <c r="BH19" s="533"/>
      <c r="BI19" s="533"/>
      <c r="BJ19" s="533"/>
      <c r="BK19" s="533"/>
      <c r="BL19" s="533"/>
      <c r="BM19" s="533"/>
      <c r="BN19" s="533"/>
      <c r="BO19" s="533"/>
      <c r="BP19" s="533"/>
      <c r="BQ19" s="533"/>
      <c r="BR19" s="212"/>
    </row>
    <row r="20" spans="1:70" s="158" customFormat="1" x14ac:dyDescent="0.3">
      <c r="B20" s="109" t="s">
        <v>74</v>
      </c>
      <c r="C20" s="109"/>
      <c r="D20" s="109"/>
      <c r="E20" s="421">
        <f>E10</f>
        <v>2023</v>
      </c>
      <c r="F20" s="421">
        <f t="shared" ref="F20:K20" si="1">F10</f>
        <v>2024</v>
      </c>
      <c r="G20" s="421">
        <f t="shared" si="1"/>
        <v>2025</v>
      </c>
      <c r="H20" s="421">
        <f t="shared" si="1"/>
        <v>2026</v>
      </c>
      <c r="I20" s="421">
        <f t="shared" si="1"/>
        <v>2027</v>
      </c>
      <c r="J20" s="422">
        <f t="shared" si="1"/>
        <v>2028</v>
      </c>
      <c r="K20" s="422">
        <f t="shared" si="1"/>
        <v>2029</v>
      </c>
      <c r="L20" s="422">
        <v>2030</v>
      </c>
      <c r="M20" s="422">
        <v>2031</v>
      </c>
      <c r="N20" s="422">
        <v>2032</v>
      </c>
      <c r="O20" s="422">
        <v>2033</v>
      </c>
      <c r="P20" s="422">
        <v>2034</v>
      </c>
      <c r="Q20" s="422">
        <v>2035</v>
      </c>
      <c r="R20" s="422">
        <v>2036</v>
      </c>
      <c r="S20" s="422">
        <v>2037</v>
      </c>
      <c r="T20" s="422">
        <v>2038</v>
      </c>
      <c r="U20" s="422">
        <v>2039</v>
      </c>
      <c r="V20" s="422">
        <v>2040</v>
      </c>
      <c r="W20" s="422">
        <v>2041</v>
      </c>
      <c r="X20" s="422">
        <v>2042</v>
      </c>
      <c r="Y20" s="422">
        <v>2043</v>
      </c>
      <c r="Z20" s="422">
        <v>2044</v>
      </c>
      <c r="AA20" s="422">
        <v>2045</v>
      </c>
      <c r="AB20" s="422">
        <v>2046</v>
      </c>
      <c r="AC20" s="422">
        <v>2047</v>
      </c>
      <c r="AD20" s="422">
        <v>2048</v>
      </c>
      <c r="AE20" s="422">
        <v>2049</v>
      </c>
      <c r="AF20" s="422">
        <v>2050</v>
      </c>
      <c r="AG20" s="422">
        <v>2051</v>
      </c>
      <c r="AH20" s="422">
        <v>2052</v>
      </c>
      <c r="AI20" s="422">
        <v>2053</v>
      </c>
      <c r="AJ20" s="422">
        <v>2054</v>
      </c>
      <c r="AK20" s="422">
        <v>2055</v>
      </c>
      <c r="AL20" s="422">
        <v>2056</v>
      </c>
      <c r="AM20" s="422">
        <v>2057</v>
      </c>
      <c r="AN20" s="422">
        <v>2058</v>
      </c>
      <c r="AO20" s="422">
        <v>2059</v>
      </c>
      <c r="AP20" s="422">
        <v>2060</v>
      </c>
      <c r="AQ20" s="422">
        <v>2061</v>
      </c>
      <c r="AR20" s="422">
        <v>2062</v>
      </c>
      <c r="AS20" s="422">
        <v>2063</v>
      </c>
      <c r="AT20" s="422">
        <v>2064</v>
      </c>
      <c r="AU20" s="422">
        <v>2065</v>
      </c>
      <c r="AV20" s="422">
        <v>2066</v>
      </c>
      <c r="AW20" s="422">
        <v>2067</v>
      </c>
      <c r="AX20" s="422">
        <v>2068</v>
      </c>
      <c r="AY20" s="422">
        <v>2069</v>
      </c>
      <c r="AZ20" s="422">
        <v>2070</v>
      </c>
      <c r="BA20" s="422">
        <v>2071</v>
      </c>
      <c r="BB20" s="422">
        <v>2072</v>
      </c>
      <c r="BC20" s="422">
        <v>2073</v>
      </c>
      <c r="BD20" s="422">
        <v>2074</v>
      </c>
      <c r="BE20" s="422">
        <v>2075</v>
      </c>
      <c r="BF20" s="422">
        <v>2076</v>
      </c>
      <c r="BG20" s="422">
        <v>2077</v>
      </c>
      <c r="BH20" s="422">
        <v>2078</v>
      </c>
      <c r="BI20" s="422">
        <v>2079</v>
      </c>
      <c r="BJ20" s="422">
        <v>2080</v>
      </c>
      <c r="BK20" s="422">
        <v>2081</v>
      </c>
      <c r="BL20" s="422">
        <v>2082</v>
      </c>
      <c r="BM20" s="422">
        <v>2083</v>
      </c>
      <c r="BN20" s="422">
        <v>2084</v>
      </c>
      <c r="BO20" s="422">
        <v>2085</v>
      </c>
      <c r="BP20" s="422">
        <v>2086</v>
      </c>
      <c r="BQ20" s="422">
        <v>2087</v>
      </c>
      <c r="BR20" s="423"/>
    </row>
    <row r="21" spans="1:70" s="50" customFormat="1" x14ac:dyDescent="0.3">
      <c r="A21" s="51"/>
      <c r="B21" s="569" t="s">
        <v>345</v>
      </c>
      <c r="C21" s="569"/>
      <c r="D21" s="569"/>
      <c r="E21" s="570" t="s">
        <v>61</v>
      </c>
      <c r="F21" s="570" t="s">
        <v>61</v>
      </c>
      <c r="G21" s="570" t="s">
        <v>61</v>
      </c>
      <c r="H21" s="570" t="s">
        <v>61</v>
      </c>
      <c r="I21" s="570" t="s">
        <v>61</v>
      </c>
      <c r="J21" s="570" t="s">
        <v>61</v>
      </c>
      <c r="K21" s="570" t="s">
        <v>61</v>
      </c>
      <c r="L21" s="571">
        <v>6187.4816097157782</v>
      </c>
      <c r="M21" s="571">
        <v>17784.863889548025</v>
      </c>
      <c r="N21" s="571">
        <v>26100.232958972472</v>
      </c>
      <c r="O21" s="571">
        <v>33900.617121072988</v>
      </c>
      <c r="P21" s="571">
        <v>39016.886232902631</v>
      </c>
      <c r="Q21" s="571">
        <v>39935.01684991509</v>
      </c>
      <c r="R21" s="571">
        <v>40825.199743435143</v>
      </c>
      <c r="S21" s="571">
        <v>41687.242858411322</v>
      </c>
      <c r="T21" s="571">
        <v>42512.356441046388</v>
      </c>
      <c r="U21" s="571">
        <v>43309.591520930939</v>
      </c>
      <c r="V21" s="571">
        <v>44824.214099547222</v>
      </c>
      <c r="W21" s="571">
        <v>45425.982042396805</v>
      </c>
      <c r="X21" s="571">
        <v>45997.509853187541</v>
      </c>
      <c r="Y21" s="571">
        <v>46539.919199438627</v>
      </c>
      <c r="Z21" s="571">
        <v>47704.654418129925</v>
      </c>
      <c r="AA21" s="571">
        <v>49044.884571108392</v>
      </c>
      <c r="AB21" s="571">
        <v>50080.729204098054</v>
      </c>
      <c r="AC21" s="571">
        <v>50525.593634275087</v>
      </c>
      <c r="AD21" s="571">
        <v>50947.603454481337</v>
      </c>
      <c r="AE21" s="571">
        <v>51348.077829284091</v>
      </c>
      <c r="AF21" s="571">
        <v>52045.57414043427</v>
      </c>
      <c r="AG21" s="571">
        <v>52409.229119566742</v>
      </c>
      <c r="AH21" s="571">
        <v>52754.942444206834</v>
      </c>
      <c r="AI21" s="571">
        <v>53083.849068970412</v>
      </c>
      <c r="AJ21" s="571">
        <v>53397.023167544183</v>
      </c>
      <c r="AK21" s="571">
        <v>53695.476677204693</v>
      </c>
      <c r="AL21" s="571">
        <v>53980.159105630191</v>
      </c>
      <c r="AM21" s="571">
        <v>54251.958335440671</v>
      </c>
      <c r="AN21" s="571">
        <v>54511.702197635481</v>
      </c>
      <c r="AO21" s="571">
        <v>54760.160619094648</v>
      </c>
      <c r="AP21" s="571">
        <v>55326.186272048137</v>
      </c>
      <c r="AQ21" s="571">
        <v>55555.725608893474</v>
      </c>
      <c r="AR21" s="571">
        <v>55775.909350251015</v>
      </c>
      <c r="AS21" s="571">
        <v>55987.306952724015</v>
      </c>
      <c r="AT21" s="571">
        <v>56190.444273356676</v>
      </c>
      <c r="AU21" s="571">
        <v>56385.806626713689</v>
      </c>
      <c r="AV21" s="571">
        <v>56573.841755799316</v>
      </c>
      <c r="AW21" s="571">
        <v>56754.96268740706</v>
      </c>
      <c r="AX21" s="571">
        <v>56929.550451511415</v>
      </c>
      <c r="AY21" s="571">
        <v>57097.95665158271</v>
      </c>
      <c r="AZ21" s="571">
        <v>57259.117569807539</v>
      </c>
      <c r="BA21" s="571">
        <v>57416.106674021714</v>
      </c>
      <c r="BB21" s="571">
        <v>57567.815901610622</v>
      </c>
      <c r="BC21" s="571">
        <v>57714.501699267261</v>
      </c>
      <c r="BD21" s="571">
        <v>57856.401584244864</v>
      </c>
      <c r="BE21" s="571">
        <v>57993.73579201485</v>
      </c>
      <c r="BF21" s="571">
        <v>58126.708788081931</v>
      </c>
      <c r="BG21" s="571">
        <v>58255.510651999823</v>
      </c>
      <c r="BH21" s="571">
        <v>58380.318341890168</v>
      </c>
      <c r="BI21" s="571">
        <v>58501.296847806887</v>
      </c>
      <c r="BJ21" s="571">
        <v>58617.335461462841</v>
      </c>
      <c r="BK21" s="571">
        <v>58730.371673906535</v>
      </c>
      <c r="BL21" s="571">
        <v>58840.873702264915</v>
      </c>
      <c r="BM21" s="571">
        <v>58947.991573676096</v>
      </c>
      <c r="BN21" s="571">
        <v>59051.959678637308</v>
      </c>
      <c r="BO21" s="571">
        <v>59152.890262861089</v>
      </c>
      <c r="BP21" s="571">
        <v>59250.889203406958</v>
      </c>
      <c r="BQ21" s="571">
        <v>59346.056542312712</v>
      </c>
      <c r="BR21" s="572"/>
    </row>
    <row r="22" spans="1:70" s="50" customFormat="1" x14ac:dyDescent="0.3">
      <c r="A22" s="51"/>
      <c r="B22" s="569" t="s">
        <v>346</v>
      </c>
      <c r="C22" s="569"/>
      <c r="D22" s="569"/>
      <c r="E22" s="570" t="s">
        <v>61</v>
      </c>
      <c r="F22" s="570" t="s">
        <v>61</v>
      </c>
      <c r="G22" s="570" t="s">
        <v>61</v>
      </c>
      <c r="H22" s="570" t="s">
        <v>61</v>
      </c>
      <c r="I22" s="570" t="s">
        <v>61</v>
      </c>
      <c r="J22" s="570" t="s">
        <v>61</v>
      </c>
      <c r="K22" s="570" t="s">
        <v>61</v>
      </c>
      <c r="L22" s="571">
        <v>2192.6322441542025</v>
      </c>
      <c r="M22" s="571">
        <v>2210.173302107436</v>
      </c>
      <c r="N22" s="571">
        <v>2227.8546885242954</v>
      </c>
      <c r="O22" s="571">
        <v>2245.6775260324898</v>
      </c>
      <c r="P22" s="571">
        <v>2263.64294624075</v>
      </c>
      <c r="Q22" s="571">
        <v>2281.7520898106754</v>
      </c>
      <c r="R22" s="571">
        <v>2300.0061065291616</v>
      </c>
      <c r="S22" s="571">
        <v>2318.4061553813949</v>
      </c>
      <c r="T22" s="571">
        <v>2336.9534046244457</v>
      </c>
      <c r="U22" s="571">
        <v>2355.649031861441</v>
      </c>
      <c r="V22" s="571">
        <v>2374.494224116333</v>
      </c>
      <c r="W22" s="571">
        <v>2386.366695236914</v>
      </c>
      <c r="X22" s="571">
        <v>2398.2985287130987</v>
      </c>
      <c r="Y22" s="571">
        <v>2410.2900213566636</v>
      </c>
      <c r="Z22" s="571">
        <v>2422.3414714634464</v>
      </c>
      <c r="AA22" s="571">
        <v>2434.4531788207637</v>
      </c>
      <c r="AB22" s="571">
        <v>2446.6254447148672</v>
      </c>
      <c r="AC22" s="571">
        <v>2458.8585719384414</v>
      </c>
      <c r="AD22" s="571">
        <v>2471.1528647981336</v>
      </c>
      <c r="AE22" s="571">
        <v>2483.5086291221237</v>
      </c>
      <c r="AF22" s="571">
        <v>2495.9261722677343</v>
      </c>
      <c r="AG22" s="571">
        <v>2508.4058031290729</v>
      </c>
      <c r="AH22" s="571">
        <v>2520.9478321447177</v>
      </c>
      <c r="AI22" s="571">
        <v>2533.5525713054408</v>
      </c>
      <c r="AJ22" s="571">
        <v>2546.2203341619679</v>
      </c>
      <c r="AK22" s="571">
        <v>2558.951435832777</v>
      </c>
      <c r="AL22" s="571">
        <v>2571.7461930119412</v>
      </c>
      <c r="AM22" s="571">
        <v>2584.6049239770005</v>
      </c>
      <c r="AN22" s="571">
        <v>2597.5279485968854</v>
      </c>
      <c r="AO22" s="571">
        <v>2610.5155883398693</v>
      </c>
      <c r="AP22" s="571">
        <v>2623.5681662815687</v>
      </c>
      <c r="AQ22" s="571">
        <v>2632.7506548635547</v>
      </c>
      <c r="AR22" s="571">
        <v>2641.9652821555769</v>
      </c>
      <c r="AS22" s="571">
        <v>2651.212160643121</v>
      </c>
      <c r="AT22" s="571">
        <v>2660.491403205373</v>
      </c>
      <c r="AU22" s="571">
        <v>2669.8031231165915</v>
      </c>
      <c r="AV22" s="571">
        <v>2679.1474340474997</v>
      </c>
      <c r="AW22" s="571">
        <v>2688.5244500666663</v>
      </c>
      <c r="AX22" s="571">
        <v>2697.9342856419003</v>
      </c>
      <c r="AY22" s="571">
        <v>2707.3770556416462</v>
      </c>
      <c r="AZ22" s="571">
        <v>2716.8528753363926</v>
      </c>
      <c r="BA22" s="571">
        <v>2726.3618604000703</v>
      </c>
      <c r="BB22" s="571">
        <v>2735.9041269114705</v>
      </c>
      <c r="BC22" s="571">
        <v>2745.4797913556608</v>
      </c>
      <c r="BD22" s="571">
        <v>2755.0889706254056</v>
      </c>
      <c r="BE22" s="571">
        <v>2764.7317820225949</v>
      </c>
      <c r="BF22" s="571">
        <v>2774.408343259674</v>
      </c>
      <c r="BG22" s="571">
        <v>2784.1187724610832</v>
      </c>
      <c r="BH22" s="571">
        <v>2793.8631881646966</v>
      </c>
      <c r="BI22" s="571">
        <v>2803.6417093232731</v>
      </c>
      <c r="BJ22" s="571">
        <v>2813.454455305905</v>
      </c>
      <c r="BK22" s="571">
        <v>2823.3015458994755</v>
      </c>
      <c r="BL22" s="571">
        <v>2833.1831013101241</v>
      </c>
      <c r="BM22" s="571">
        <v>2843.0992421647097</v>
      </c>
      <c r="BN22" s="571">
        <v>2853.0500895122864</v>
      </c>
      <c r="BO22" s="571">
        <v>2863.035764825579</v>
      </c>
      <c r="BP22" s="571">
        <v>2873.056390002469</v>
      </c>
      <c r="BQ22" s="571">
        <v>2883.1120873674777</v>
      </c>
      <c r="BR22" s="572"/>
    </row>
    <row r="23" spans="1:70" s="213" customFormat="1" x14ac:dyDescent="0.3">
      <c r="A23" s="160"/>
      <c r="B23" s="183" t="s">
        <v>350</v>
      </c>
      <c r="C23" s="214"/>
      <c r="D23" s="214"/>
      <c r="E23" s="347" t="s">
        <v>61</v>
      </c>
      <c r="F23" s="347" t="s">
        <v>61</v>
      </c>
      <c r="G23" s="347" t="s">
        <v>61</v>
      </c>
      <c r="H23" s="347" t="s">
        <v>61</v>
      </c>
      <c r="I23" s="347" t="s">
        <v>61</v>
      </c>
      <c r="J23" s="347" t="s">
        <v>61</v>
      </c>
      <c r="K23" s="347" t="s">
        <v>61</v>
      </c>
      <c r="L23" s="533">
        <v>8380.1138538699815</v>
      </c>
      <c r="M23" s="533">
        <v>19995.037191655461</v>
      </c>
      <c r="N23" s="533">
        <v>28328.087647496766</v>
      </c>
      <c r="O23" s="533">
        <v>36146.294647105475</v>
      </c>
      <c r="P23" s="533">
        <v>41280.529179143377</v>
      </c>
      <c r="Q23" s="533">
        <v>42216.768939725764</v>
      </c>
      <c r="R23" s="533">
        <v>43125.205849964303</v>
      </c>
      <c r="S23" s="533">
        <v>44005.649013792718</v>
      </c>
      <c r="T23" s="533">
        <v>44849.309845670832</v>
      </c>
      <c r="U23" s="533">
        <v>45665.240552792377</v>
      </c>
      <c r="V23" s="533">
        <v>47198.708323663552</v>
      </c>
      <c r="W23" s="533">
        <v>47812.348737633722</v>
      </c>
      <c r="X23" s="533">
        <v>48395.808381900642</v>
      </c>
      <c r="Y23" s="533">
        <v>48950.209220795288</v>
      </c>
      <c r="Z23" s="533">
        <v>50126.995889593374</v>
      </c>
      <c r="AA23" s="533">
        <v>51479.337749929153</v>
      </c>
      <c r="AB23" s="533">
        <v>52527.354648812921</v>
      </c>
      <c r="AC23" s="533">
        <v>52984.452206213529</v>
      </c>
      <c r="AD23" s="533">
        <v>53418.75631927947</v>
      </c>
      <c r="AE23" s="533">
        <v>53831.586458406215</v>
      </c>
      <c r="AF23" s="533">
        <v>54541.500312702003</v>
      </c>
      <c r="AG23" s="533">
        <v>54917.634922695812</v>
      </c>
      <c r="AH23" s="533">
        <v>55275.890276351551</v>
      </c>
      <c r="AI23" s="533">
        <v>55617.40164027585</v>
      </c>
      <c r="AJ23" s="533">
        <v>55943.243501706151</v>
      </c>
      <c r="AK23" s="533">
        <v>56254.428113037473</v>
      </c>
      <c r="AL23" s="533">
        <v>56551.90529864213</v>
      </c>
      <c r="AM23" s="533">
        <v>56836.563259417671</v>
      </c>
      <c r="AN23" s="533">
        <v>57109.230146232367</v>
      </c>
      <c r="AO23" s="533">
        <v>57370.676207434517</v>
      </c>
      <c r="AP23" s="533">
        <v>57949.754438329706</v>
      </c>
      <c r="AQ23" s="533">
        <v>58188.476263757031</v>
      </c>
      <c r="AR23" s="533">
        <v>58417.874632406594</v>
      </c>
      <c r="AS23" s="533">
        <v>58638.519113367132</v>
      </c>
      <c r="AT23" s="533">
        <v>58850.935676562047</v>
      </c>
      <c r="AU23" s="533">
        <v>59055.609749830284</v>
      </c>
      <c r="AV23" s="533">
        <v>59252.989189846819</v>
      </c>
      <c r="AW23" s="533">
        <v>59443.487137473727</v>
      </c>
      <c r="AX23" s="533">
        <v>59627.484737153318</v>
      </c>
      <c r="AY23" s="533">
        <v>59805.333707224359</v>
      </c>
      <c r="AZ23" s="533">
        <v>59975.970445143932</v>
      </c>
      <c r="BA23" s="533">
        <v>60142.468534421787</v>
      </c>
      <c r="BB23" s="533">
        <v>60303.72002852209</v>
      </c>
      <c r="BC23" s="533">
        <v>60459.981490622922</v>
      </c>
      <c r="BD23" s="533">
        <v>60611.490554870266</v>
      </c>
      <c r="BE23" s="533">
        <v>60758.467574037444</v>
      </c>
      <c r="BF23" s="533">
        <v>60901.117131341605</v>
      </c>
      <c r="BG23" s="533">
        <v>61039.629424460909</v>
      </c>
      <c r="BH23" s="533">
        <v>61174.181530054862</v>
      </c>
      <c r="BI23" s="533">
        <v>61304.938557130161</v>
      </c>
      <c r="BJ23" s="533">
        <v>61430.789916768743</v>
      </c>
      <c r="BK23" s="533">
        <v>61553.673219806013</v>
      </c>
      <c r="BL23" s="533">
        <v>61674.05680357504</v>
      </c>
      <c r="BM23" s="533">
        <v>61791.090815840806</v>
      </c>
      <c r="BN23" s="533">
        <v>61905.009768149597</v>
      </c>
      <c r="BO23" s="533">
        <v>62015.92602768667</v>
      </c>
      <c r="BP23" s="533">
        <v>62123.945593409429</v>
      </c>
      <c r="BQ23" s="533">
        <v>62229.168629680193</v>
      </c>
      <c r="BR23" s="212"/>
    </row>
    <row r="24" spans="1:70" s="463" customFormat="1" x14ac:dyDescent="0.3">
      <c r="A24" s="471"/>
      <c r="B24" s="464"/>
      <c r="C24" s="472"/>
      <c r="D24" s="472"/>
      <c r="E24" s="472"/>
      <c r="F24" s="472"/>
      <c r="G24" s="472"/>
      <c r="H24" s="466"/>
      <c r="I24" s="466"/>
      <c r="J24" s="467"/>
      <c r="K24" s="467"/>
      <c r="L24" s="467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9"/>
      <c r="BR24" s="470"/>
    </row>
    <row r="25" spans="1:70" s="158" customFormat="1" x14ac:dyDescent="0.3">
      <c r="B25" s="109" t="s">
        <v>57</v>
      </c>
      <c r="C25" s="109"/>
      <c r="D25" s="109"/>
      <c r="E25" s="421">
        <f>E10</f>
        <v>2023</v>
      </c>
      <c r="F25" s="421">
        <f t="shared" ref="F25:K25" si="2">F10</f>
        <v>2024</v>
      </c>
      <c r="G25" s="421">
        <f t="shared" si="2"/>
        <v>2025</v>
      </c>
      <c r="H25" s="421">
        <f t="shared" si="2"/>
        <v>2026</v>
      </c>
      <c r="I25" s="421">
        <f t="shared" si="2"/>
        <v>2027</v>
      </c>
      <c r="J25" s="422">
        <f t="shared" si="2"/>
        <v>2028</v>
      </c>
      <c r="K25" s="422">
        <f t="shared" si="2"/>
        <v>2029</v>
      </c>
      <c r="L25" s="422">
        <v>2030</v>
      </c>
      <c r="M25" s="422">
        <v>2031</v>
      </c>
      <c r="N25" s="422">
        <v>2032</v>
      </c>
      <c r="O25" s="422">
        <v>2033</v>
      </c>
      <c r="P25" s="422">
        <v>2034</v>
      </c>
      <c r="Q25" s="422">
        <v>2035</v>
      </c>
      <c r="R25" s="422">
        <v>2036</v>
      </c>
      <c r="S25" s="422">
        <v>2037</v>
      </c>
      <c r="T25" s="422">
        <v>2038</v>
      </c>
      <c r="U25" s="422">
        <v>2039</v>
      </c>
      <c r="V25" s="422">
        <v>2040</v>
      </c>
      <c r="W25" s="422">
        <v>2041</v>
      </c>
      <c r="X25" s="422">
        <v>2042</v>
      </c>
      <c r="Y25" s="422">
        <v>2043</v>
      </c>
      <c r="Z25" s="422">
        <v>2044</v>
      </c>
      <c r="AA25" s="422">
        <v>2045</v>
      </c>
      <c r="AB25" s="422">
        <v>2046</v>
      </c>
      <c r="AC25" s="422">
        <v>2047</v>
      </c>
      <c r="AD25" s="422">
        <v>2048</v>
      </c>
      <c r="AE25" s="422">
        <v>2049</v>
      </c>
      <c r="AF25" s="422">
        <v>2050</v>
      </c>
      <c r="AG25" s="422">
        <v>2051</v>
      </c>
      <c r="AH25" s="422">
        <v>2052</v>
      </c>
      <c r="AI25" s="422">
        <v>2053</v>
      </c>
      <c r="AJ25" s="422">
        <v>2054</v>
      </c>
      <c r="AK25" s="422">
        <v>2055</v>
      </c>
      <c r="AL25" s="422">
        <v>2056</v>
      </c>
      <c r="AM25" s="422">
        <v>2057</v>
      </c>
      <c r="AN25" s="422">
        <v>2058</v>
      </c>
      <c r="AO25" s="422">
        <v>2059</v>
      </c>
      <c r="AP25" s="422">
        <v>2060</v>
      </c>
      <c r="AQ25" s="422">
        <v>2061</v>
      </c>
      <c r="AR25" s="422">
        <v>2062</v>
      </c>
      <c r="AS25" s="422">
        <v>2063</v>
      </c>
      <c r="AT25" s="422">
        <v>2064</v>
      </c>
      <c r="AU25" s="422">
        <v>2065</v>
      </c>
      <c r="AV25" s="422">
        <v>2066</v>
      </c>
      <c r="AW25" s="422">
        <v>2067</v>
      </c>
      <c r="AX25" s="422">
        <v>2068</v>
      </c>
      <c r="AY25" s="422">
        <v>2069</v>
      </c>
      <c r="AZ25" s="422">
        <v>2070</v>
      </c>
      <c r="BA25" s="422">
        <v>2071</v>
      </c>
      <c r="BB25" s="422">
        <v>2072</v>
      </c>
      <c r="BC25" s="422">
        <v>2073</v>
      </c>
      <c r="BD25" s="422">
        <v>2074</v>
      </c>
      <c r="BE25" s="422">
        <v>2075</v>
      </c>
      <c r="BF25" s="422">
        <v>2076</v>
      </c>
      <c r="BG25" s="422">
        <v>2077</v>
      </c>
      <c r="BH25" s="422">
        <v>2078</v>
      </c>
      <c r="BI25" s="422">
        <v>2079</v>
      </c>
      <c r="BJ25" s="422">
        <v>2080</v>
      </c>
      <c r="BK25" s="422">
        <v>2081</v>
      </c>
      <c r="BL25" s="422">
        <v>2082</v>
      </c>
      <c r="BM25" s="422">
        <v>2083</v>
      </c>
      <c r="BN25" s="422">
        <v>2084</v>
      </c>
      <c r="BO25" s="422">
        <v>2085</v>
      </c>
      <c r="BP25" s="422">
        <v>2086</v>
      </c>
      <c r="BQ25" s="422">
        <v>2087</v>
      </c>
      <c r="BR25" s="423"/>
    </row>
    <row r="26" spans="1:70" s="50" customFormat="1" x14ac:dyDescent="0.3">
      <c r="A26" s="51"/>
      <c r="B26" s="569" t="s">
        <v>347</v>
      </c>
      <c r="C26" s="569"/>
      <c r="D26" s="569"/>
      <c r="E26" s="570" t="s">
        <v>61</v>
      </c>
      <c r="F26" s="570" t="s">
        <v>61</v>
      </c>
      <c r="G26" s="570" t="s">
        <v>61</v>
      </c>
      <c r="H26" s="570" t="s">
        <v>61</v>
      </c>
      <c r="I26" s="570" t="s">
        <v>61</v>
      </c>
      <c r="J26" s="570" t="s">
        <v>61</v>
      </c>
      <c r="K26" s="570" t="s">
        <v>61</v>
      </c>
      <c r="L26" s="571">
        <v>10.189613311572513</v>
      </c>
      <c r="M26" s="571">
        <v>28.80150334060416</v>
      </c>
      <c r="N26" s="571">
        <v>42.138700727119115</v>
      </c>
      <c r="O26" s="571">
        <v>54.475327739147019</v>
      </c>
      <c r="P26" s="571">
        <v>62.565418928615451</v>
      </c>
      <c r="Q26" s="571">
        <v>64.032615131691784</v>
      </c>
      <c r="R26" s="571">
        <v>65.455141555121273</v>
      </c>
      <c r="S26" s="571">
        <v>66.832718808983685</v>
      </c>
      <c r="T26" s="571">
        <v>68.150024955207883</v>
      </c>
      <c r="U26" s="571">
        <v>69.422787807872922</v>
      </c>
      <c r="V26" s="571">
        <v>71.854887162861957</v>
      </c>
      <c r="W26" s="571">
        <v>72.821629372527511</v>
      </c>
      <c r="X26" s="571">
        <v>73.7402572614223</v>
      </c>
      <c r="Y26" s="571">
        <v>74.612569213484051</v>
      </c>
      <c r="Z26" s="571">
        <v>76.472456123257558</v>
      </c>
      <c r="AA26" s="571">
        <v>78.608677008635851</v>
      </c>
      <c r="AB26" s="571">
        <v>80.262629221383875</v>
      </c>
      <c r="AC26" s="571">
        <v>80.980060667953694</v>
      </c>
      <c r="AD26" s="571">
        <v>81.661165564168783</v>
      </c>
      <c r="AE26" s="571">
        <v>82.308050282847887</v>
      </c>
      <c r="AF26" s="571">
        <v>83.429797824227535</v>
      </c>
      <c r="AG26" s="571">
        <v>84.018247694715285</v>
      </c>
      <c r="AH26" s="571">
        <v>84.578213068245901</v>
      </c>
      <c r="AI26" s="571">
        <v>85.111503904785181</v>
      </c>
      <c r="AJ26" s="571">
        <v>85.619832755786661</v>
      </c>
      <c r="AK26" s="571">
        <v>86.104812484928132</v>
      </c>
      <c r="AL26" s="571">
        <v>86.567955992114392</v>
      </c>
      <c r="AM26" s="571">
        <v>87.010677521240225</v>
      </c>
      <c r="AN26" s="571">
        <v>87.434295188791339</v>
      </c>
      <c r="AO26" s="571">
        <v>87.840034424212675</v>
      </c>
      <c r="AP26" s="571">
        <v>88.754335305336156</v>
      </c>
      <c r="AQ26" s="571">
        <v>89.130174932941799</v>
      </c>
      <c r="AR26" s="571">
        <v>89.491205226367185</v>
      </c>
      <c r="AS26" s="571">
        <v>89.838330639931371</v>
      </c>
      <c r="AT26" s="571">
        <v>90.172385810583435</v>
      </c>
      <c r="AU26" s="571">
        <v>90.494140445214938</v>
      </c>
      <c r="AV26" s="571">
        <v>90.804304071324438</v>
      </c>
      <c r="AW26" s="571">
        <v>91.10353060421518</v>
      </c>
      <c r="AX26" s="571">
        <v>91.392422698225118</v>
      </c>
      <c r="AY26" s="571">
        <v>91.671535861040454</v>
      </c>
      <c r="AZ26" s="571">
        <v>91.939221362946583</v>
      </c>
      <c r="BA26" s="571">
        <v>92.20026903242298</v>
      </c>
      <c r="BB26" s="571">
        <v>92.452958948853478</v>
      </c>
      <c r="BC26" s="571">
        <v>92.697694160772599</v>
      </c>
      <c r="BD26" s="571">
        <v>92.934847396307788</v>
      </c>
      <c r="BE26" s="571">
        <v>93.164763709175602</v>
      </c>
      <c r="BF26" s="571">
        <v>93.387762908178985</v>
      </c>
      <c r="BG26" s="571">
        <v>93.604141782926575</v>
      </c>
      <c r="BH26" s="571">
        <v>93.814176138910099</v>
      </c>
      <c r="BI26" s="571">
        <v>94.01812265515251</v>
      </c>
      <c r="BJ26" s="571">
        <v>94.214251897152238</v>
      </c>
      <c r="BK26" s="571">
        <v>94.405281184018179</v>
      </c>
      <c r="BL26" s="571">
        <v>94.592530864766942</v>
      </c>
      <c r="BM26" s="571">
        <v>94.774320733723187</v>
      </c>
      <c r="BN26" s="571">
        <v>94.951074926773828</v>
      </c>
      <c r="BO26" s="571">
        <v>95.12296615984441</v>
      </c>
      <c r="BP26" s="571">
        <v>95.290157062427852</v>
      </c>
      <c r="BQ26" s="571">
        <v>95.452801043582809</v>
      </c>
      <c r="BR26" s="572"/>
    </row>
    <row r="27" spans="1:70" s="50" customFormat="1" x14ac:dyDescent="0.3">
      <c r="A27" s="51"/>
      <c r="B27" s="569" t="s">
        <v>348</v>
      </c>
      <c r="C27" s="569"/>
      <c r="D27" s="569"/>
      <c r="E27" s="570" t="s">
        <v>61</v>
      </c>
      <c r="F27" s="570" t="s">
        <v>61</v>
      </c>
      <c r="G27" s="570" t="s">
        <v>61</v>
      </c>
      <c r="H27" s="570" t="s">
        <v>61</v>
      </c>
      <c r="I27" s="570" t="s">
        <v>61</v>
      </c>
      <c r="J27" s="570" t="s">
        <v>61</v>
      </c>
      <c r="K27" s="570" t="s">
        <v>61</v>
      </c>
      <c r="L27" s="571">
        <v>3.6108510879991216</v>
      </c>
      <c r="M27" s="571">
        <v>3.5792409848788096</v>
      </c>
      <c r="N27" s="571">
        <v>3.5968606920407478</v>
      </c>
      <c r="O27" s="571">
        <v>3.6086074418690326</v>
      </c>
      <c r="P27" s="571">
        <v>3.6298583231617791</v>
      </c>
      <c r="Q27" s="571">
        <v>3.6586075308765289</v>
      </c>
      <c r="R27" s="571">
        <v>3.6876053571475347</v>
      </c>
      <c r="S27" s="571">
        <v>3.7168537913117952</v>
      </c>
      <c r="T27" s="571">
        <v>3.7462856961403936</v>
      </c>
      <c r="U27" s="571">
        <v>3.7759701060607678</v>
      </c>
      <c r="V27" s="571">
        <v>3.8064028108519592</v>
      </c>
      <c r="W27" s="571">
        <v>3.825544395832654</v>
      </c>
      <c r="X27" s="571">
        <v>3.844798361073432</v>
      </c>
      <c r="Y27" s="571">
        <v>3.8641650895950255</v>
      </c>
      <c r="Z27" s="571">
        <v>3.8831096074691414</v>
      </c>
      <c r="AA27" s="571">
        <v>3.9019185242267023</v>
      </c>
      <c r="AB27" s="571">
        <v>3.9211208389650176</v>
      </c>
      <c r="AC27" s="571">
        <v>3.9409436289021005</v>
      </c>
      <c r="AD27" s="571">
        <v>3.9608776378842667</v>
      </c>
      <c r="AE27" s="571">
        <v>3.9809231769741662</v>
      </c>
      <c r="AF27" s="571">
        <v>4.0010052607858047</v>
      </c>
      <c r="AG27" s="571">
        <v>4.0212738028515753</v>
      </c>
      <c r="AH27" s="571">
        <v>4.0416547341808826</v>
      </c>
      <c r="AI27" s="571">
        <v>4.0621483435662986</v>
      </c>
      <c r="AJ27" s="571">
        <v>4.0827549222414348</v>
      </c>
      <c r="AK27" s="571">
        <v>4.1034747650160783</v>
      </c>
      <c r="AL27" s="571">
        <v>4.1243081707835287</v>
      </c>
      <c r="AM27" s="571">
        <v>4.1452554425682679</v>
      </c>
      <c r="AN27" s="571">
        <v>4.1663168872500735</v>
      </c>
      <c r="AO27" s="571">
        <v>4.187492815073286</v>
      </c>
      <c r="AP27" s="571">
        <v>4.2087312431329131</v>
      </c>
      <c r="AQ27" s="571">
        <v>4.2238225466582922</v>
      </c>
      <c r="AR27" s="571">
        <v>4.2389744967063949</v>
      </c>
      <c r="AS27" s="571">
        <v>4.2541870228833192</v>
      </c>
      <c r="AT27" s="571">
        <v>4.2694600542485475</v>
      </c>
      <c r="AU27" s="571">
        <v>4.2847935187633484</v>
      </c>
      <c r="AV27" s="571">
        <v>4.3001873428229684</v>
      </c>
      <c r="AW27" s="571">
        <v>4.3156414508783731</v>
      </c>
      <c r="AX27" s="571">
        <v>4.3311557651492461</v>
      </c>
      <c r="AY27" s="571">
        <v>4.3467302054272672</v>
      </c>
      <c r="AZ27" s="571">
        <v>4.3623679252755565</v>
      </c>
      <c r="BA27" s="571">
        <v>4.3780623864968229</v>
      </c>
      <c r="BB27" s="571">
        <v>4.3938167181059971</v>
      </c>
      <c r="BC27" s="571">
        <v>4.4096308298699212</v>
      </c>
      <c r="BD27" s="571">
        <v>4.4255046293450642</v>
      </c>
      <c r="BE27" s="571">
        <v>4.4414380221190823</v>
      </c>
      <c r="BF27" s="571">
        <v>4.4574309121030442</v>
      </c>
      <c r="BG27" s="571">
        <v>4.4734832018678485</v>
      </c>
      <c r="BH27" s="571">
        <v>4.4895947930182816</v>
      </c>
      <c r="BI27" s="571">
        <v>4.5057655865989341</v>
      </c>
      <c r="BJ27" s="571">
        <v>4.5219985635072195</v>
      </c>
      <c r="BK27" s="571">
        <v>4.5382749795593833</v>
      </c>
      <c r="BL27" s="571">
        <v>4.5546223754644588</v>
      </c>
      <c r="BM27" s="571">
        <v>4.5710259545984391</v>
      </c>
      <c r="BN27" s="571">
        <v>4.5874882780074948</v>
      </c>
      <c r="BO27" s="571">
        <v>4.6040092540146889</v>
      </c>
      <c r="BP27" s="571">
        <v>4.6205887934050622</v>
      </c>
      <c r="BQ27" s="571">
        <v>4.6372268099334111</v>
      </c>
      <c r="BR27" s="572"/>
    </row>
    <row r="28" spans="1:70" x14ac:dyDescent="0.3">
      <c r="A28" s="3"/>
      <c r="B28" s="3" t="s">
        <v>349</v>
      </c>
      <c r="C28" s="3"/>
      <c r="D28" s="3"/>
      <c r="E28" s="347" t="s">
        <v>61</v>
      </c>
      <c r="F28" s="347" t="s">
        <v>61</v>
      </c>
      <c r="G28" s="347" t="s">
        <v>61</v>
      </c>
      <c r="H28" s="347" t="s">
        <v>61</v>
      </c>
      <c r="I28" s="347" t="s">
        <v>61</v>
      </c>
      <c r="J28" s="347" t="s">
        <v>61</v>
      </c>
      <c r="K28" s="347" t="s">
        <v>61</v>
      </c>
      <c r="L28" s="533">
        <v>13.800464399571634</v>
      </c>
      <c r="M28" s="533">
        <v>32.380744325482972</v>
      </c>
      <c r="N28" s="533">
        <v>45.735561419159865</v>
      </c>
      <c r="O28" s="533">
        <v>58.083935181016052</v>
      </c>
      <c r="P28" s="533">
        <v>66.195277251777227</v>
      </c>
      <c r="Q28" s="533">
        <v>67.691222662568308</v>
      </c>
      <c r="R28" s="533">
        <v>69.142746912268805</v>
      </c>
      <c r="S28" s="533">
        <v>70.549572600295477</v>
      </c>
      <c r="T28" s="533">
        <v>71.896310651348273</v>
      </c>
      <c r="U28" s="533">
        <v>73.19875791393369</v>
      </c>
      <c r="V28" s="533">
        <v>75.66128997371392</v>
      </c>
      <c r="W28" s="533">
        <v>76.647173768360162</v>
      </c>
      <c r="X28" s="533">
        <v>77.58505562249573</v>
      </c>
      <c r="Y28" s="533">
        <v>78.47673430307907</v>
      </c>
      <c r="Z28" s="533">
        <v>80.355565730726696</v>
      </c>
      <c r="AA28" s="533">
        <v>82.510595532862553</v>
      </c>
      <c r="AB28" s="533">
        <v>84.183750060348899</v>
      </c>
      <c r="AC28" s="533">
        <v>84.921004296855799</v>
      </c>
      <c r="AD28" s="533">
        <v>85.62204320205305</v>
      </c>
      <c r="AE28" s="533">
        <v>86.28897345982206</v>
      </c>
      <c r="AF28" s="533">
        <v>87.430803085013338</v>
      </c>
      <c r="AG28" s="533">
        <v>88.039521497566867</v>
      </c>
      <c r="AH28" s="533">
        <v>88.619867802426782</v>
      </c>
      <c r="AI28" s="533">
        <v>89.173652248351473</v>
      </c>
      <c r="AJ28" s="533">
        <v>89.702587678028095</v>
      </c>
      <c r="AK28" s="533">
        <v>90.208287249944206</v>
      </c>
      <c r="AL28" s="533">
        <v>90.692264162897914</v>
      </c>
      <c r="AM28" s="533">
        <v>91.155932963808496</v>
      </c>
      <c r="AN28" s="533">
        <v>91.600612076041415</v>
      </c>
      <c r="AO28" s="533">
        <v>92.027527239285959</v>
      </c>
      <c r="AP28" s="533">
        <v>92.963066548469072</v>
      </c>
      <c r="AQ28" s="533">
        <v>93.353997479600096</v>
      </c>
      <c r="AR28" s="533">
        <v>93.730179723073576</v>
      </c>
      <c r="AS28" s="533">
        <v>94.092517662814686</v>
      </c>
      <c r="AT28" s="533">
        <v>94.441845864831976</v>
      </c>
      <c r="AU28" s="533">
        <v>94.77893396397829</v>
      </c>
      <c r="AV28" s="533">
        <v>95.104491414147404</v>
      </c>
      <c r="AW28" s="533">
        <v>95.419172055093554</v>
      </c>
      <c r="AX28" s="533">
        <v>95.723578463374366</v>
      </c>
      <c r="AY28" s="533">
        <v>96.018266066467717</v>
      </c>
      <c r="AZ28" s="533">
        <v>96.301589288222146</v>
      </c>
      <c r="BA28" s="533">
        <v>96.578331418919802</v>
      </c>
      <c r="BB28" s="533">
        <v>96.846775666959473</v>
      </c>
      <c r="BC28" s="533">
        <v>97.107324990642525</v>
      </c>
      <c r="BD28" s="533">
        <v>97.360352025652858</v>
      </c>
      <c r="BE28" s="533">
        <v>97.606201731294689</v>
      </c>
      <c r="BF28" s="533">
        <v>97.845193820282034</v>
      </c>
      <c r="BG28" s="533">
        <v>98.077624984794426</v>
      </c>
      <c r="BH28" s="533">
        <v>98.303770931928383</v>
      </c>
      <c r="BI28" s="533">
        <v>98.52388824175145</v>
      </c>
      <c r="BJ28" s="533">
        <v>98.736250460659463</v>
      </c>
      <c r="BK28" s="533">
        <v>98.943556163577568</v>
      </c>
      <c r="BL28" s="533">
        <v>99.147153240231404</v>
      </c>
      <c r="BM28" s="533">
        <v>99.345346688321627</v>
      </c>
      <c r="BN28" s="533">
        <v>99.538563204781326</v>
      </c>
      <c r="BO28" s="533">
        <v>99.726975413859094</v>
      </c>
      <c r="BP28" s="533">
        <v>99.910745855832914</v>
      </c>
      <c r="BQ28" s="533">
        <v>100.09002785351622</v>
      </c>
      <c r="BR28" s="313"/>
    </row>
    <row r="29" spans="1:70" s="463" customFormat="1" x14ac:dyDescent="0.3">
      <c r="H29" s="466"/>
      <c r="I29" s="466"/>
      <c r="J29" s="467"/>
      <c r="K29" s="467"/>
      <c r="L29" s="467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9"/>
      <c r="BR29" s="470"/>
    </row>
    <row r="30" spans="1:70" s="158" customFormat="1" x14ac:dyDescent="0.3">
      <c r="B30" s="109" t="s">
        <v>72</v>
      </c>
      <c r="C30" s="109"/>
      <c r="D30" s="109"/>
      <c r="E30" s="421">
        <f>E10</f>
        <v>2023</v>
      </c>
      <c r="F30" s="421">
        <f t="shared" ref="F30:BQ30" si="3">F10</f>
        <v>2024</v>
      </c>
      <c r="G30" s="421">
        <f t="shared" si="3"/>
        <v>2025</v>
      </c>
      <c r="H30" s="421">
        <f t="shared" si="3"/>
        <v>2026</v>
      </c>
      <c r="I30" s="421">
        <f t="shared" si="3"/>
        <v>2027</v>
      </c>
      <c r="J30" s="422">
        <f t="shared" si="3"/>
        <v>2028</v>
      </c>
      <c r="K30" s="422">
        <f t="shared" si="3"/>
        <v>2029</v>
      </c>
      <c r="L30" s="422">
        <f t="shared" si="3"/>
        <v>2030</v>
      </c>
      <c r="M30" s="422">
        <f t="shared" si="3"/>
        <v>2031</v>
      </c>
      <c r="N30" s="422">
        <f t="shared" si="3"/>
        <v>2032</v>
      </c>
      <c r="O30" s="422">
        <f t="shared" si="3"/>
        <v>2033</v>
      </c>
      <c r="P30" s="422">
        <f t="shared" si="3"/>
        <v>2034</v>
      </c>
      <c r="Q30" s="422">
        <f t="shared" si="3"/>
        <v>2035</v>
      </c>
      <c r="R30" s="422">
        <f t="shared" si="3"/>
        <v>2036</v>
      </c>
      <c r="S30" s="422">
        <f t="shared" si="3"/>
        <v>2037</v>
      </c>
      <c r="T30" s="422">
        <f t="shared" si="3"/>
        <v>2038</v>
      </c>
      <c r="U30" s="422">
        <f t="shared" si="3"/>
        <v>2039</v>
      </c>
      <c r="V30" s="422">
        <f t="shared" si="3"/>
        <v>2040</v>
      </c>
      <c r="W30" s="422">
        <f t="shared" si="3"/>
        <v>2041</v>
      </c>
      <c r="X30" s="422">
        <f t="shared" si="3"/>
        <v>2042</v>
      </c>
      <c r="Y30" s="422">
        <f t="shared" si="3"/>
        <v>2043</v>
      </c>
      <c r="Z30" s="422">
        <f t="shared" si="3"/>
        <v>2044</v>
      </c>
      <c r="AA30" s="422">
        <f t="shared" si="3"/>
        <v>2045</v>
      </c>
      <c r="AB30" s="422">
        <f t="shared" si="3"/>
        <v>2046</v>
      </c>
      <c r="AC30" s="422">
        <f t="shared" si="3"/>
        <v>2047</v>
      </c>
      <c r="AD30" s="422">
        <f t="shared" si="3"/>
        <v>2048</v>
      </c>
      <c r="AE30" s="422">
        <f t="shared" si="3"/>
        <v>2049</v>
      </c>
      <c r="AF30" s="422">
        <f t="shared" si="3"/>
        <v>2050</v>
      </c>
      <c r="AG30" s="422">
        <f t="shared" si="3"/>
        <v>2051</v>
      </c>
      <c r="AH30" s="422">
        <f t="shared" si="3"/>
        <v>2052</v>
      </c>
      <c r="AI30" s="422">
        <f t="shared" si="3"/>
        <v>2053</v>
      </c>
      <c r="AJ30" s="422">
        <f t="shared" si="3"/>
        <v>2054</v>
      </c>
      <c r="AK30" s="422">
        <f t="shared" si="3"/>
        <v>2055</v>
      </c>
      <c r="AL30" s="422">
        <f t="shared" si="3"/>
        <v>2056</v>
      </c>
      <c r="AM30" s="422">
        <f t="shared" si="3"/>
        <v>2057</v>
      </c>
      <c r="AN30" s="422">
        <f t="shared" si="3"/>
        <v>2058</v>
      </c>
      <c r="AO30" s="422">
        <f t="shared" si="3"/>
        <v>2059</v>
      </c>
      <c r="AP30" s="422">
        <f t="shared" si="3"/>
        <v>2060</v>
      </c>
      <c r="AQ30" s="422">
        <f t="shared" si="3"/>
        <v>2061</v>
      </c>
      <c r="AR30" s="422">
        <f t="shared" si="3"/>
        <v>2062</v>
      </c>
      <c r="AS30" s="422">
        <f t="shared" si="3"/>
        <v>2063</v>
      </c>
      <c r="AT30" s="422">
        <f t="shared" si="3"/>
        <v>2064</v>
      </c>
      <c r="AU30" s="422">
        <f t="shared" si="3"/>
        <v>2065</v>
      </c>
      <c r="AV30" s="422">
        <f t="shared" si="3"/>
        <v>2066</v>
      </c>
      <c r="AW30" s="422">
        <f t="shared" si="3"/>
        <v>2067</v>
      </c>
      <c r="AX30" s="422">
        <f t="shared" si="3"/>
        <v>2068</v>
      </c>
      <c r="AY30" s="422">
        <f t="shared" si="3"/>
        <v>2069</v>
      </c>
      <c r="AZ30" s="422">
        <f t="shared" si="3"/>
        <v>2070</v>
      </c>
      <c r="BA30" s="422">
        <f t="shared" si="3"/>
        <v>2071</v>
      </c>
      <c r="BB30" s="422">
        <f t="shared" si="3"/>
        <v>2072</v>
      </c>
      <c r="BC30" s="422">
        <f t="shared" si="3"/>
        <v>2073</v>
      </c>
      <c r="BD30" s="422">
        <f t="shared" si="3"/>
        <v>2074</v>
      </c>
      <c r="BE30" s="422">
        <f t="shared" si="3"/>
        <v>2075</v>
      </c>
      <c r="BF30" s="422">
        <f t="shared" si="3"/>
        <v>2076</v>
      </c>
      <c r="BG30" s="422">
        <f t="shared" si="3"/>
        <v>2077</v>
      </c>
      <c r="BH30" s="422">
        <f t="shared" si="3"/>
        <v>2078</v>
      </c>
      <c r="BI30" s="422">
        <f t="shared" si="3"/>
        <v>2079</v>
      </c>
      <c r="BJ30" s="422">
        <f t="shared" si="3"/>
        <v>2080</v>
      </c>
      <c r="BK30" s="422">
        <f t="shared" si="3"/>
        <v>2081</v>
      </c>
      <c r="BL30" s="422">
        <f t="shared" si="3"/>
        <v>2082</v>
      </c>
      <c r="BM30" s="422">
        <f t="shared" si="3"/>
        <v>2083</v>
      </c>
      <c r="BN30" s="422">
        <f t="shared" si="3"/>
        <v>2084</v>
      </c>
      <c r="BO30" s="422">
        <f t="shared" si="3"/>
        <v>2085</v>
      </c>
      <c r="BP30" s="422">
        <f t="shared" si="3"/>
        <v>2086</v>
      </c>
      <c r="BQ30" s="422">
        <f t="shared" si="3"/>
        <v>2087</v>
      </c>
      <c r="BR30" s="423"/>
    </row>
    <row r="31" spans="1:70" s="50" customFormat="1" x14ac:dyDescent="0.3">
      <c r="A31" s="160"/>
      <c r="B31" s="3" t="s">
        <v>73</v>
      </c>
      <c r="C31" s="160"/>
      <c r="D31" s="160"/>
      <c r="E31" s="347" t="s">
        <v>61</v>
      </c>
      <c r="F31" s="347" t="s">
        <v>61</v>
      </c>
      <c r="G31" s="347" t="s">
        <v>61</v>
      </c>
      <c r="H31" s="347" t="s">
        <v>61</v>
      </c>
      <c r="I31" s="347" t="s">
        <v>61</v>
      </c>
      <c r="J31" s="347" t="s">
        <v>61</v>
      </c>
      <c r="K31" s="347" t="s">
        <v>61</v>
      </c>
      <c r="L31" s="188">
        <f>IFERROR(L23/L13*1000,0)</f>
        <v>324.18726430838461</v>
      </c>
      <c r="M31" s="188">
        <f>IFERROR(M23/M13*1000,0)</f>
        <v>462.41851033618593</v>
      </c>
      <c r="N31" s="188">
        <f t="shared" ref="N31:BQ31" si="4">IFERROR(N23/N13*1000,0)</f>
        <v>507.98168570446933</v>
      </c>
      <c r="O31" s="188">
        <f t="shared" si="4"/>
        <v>558.4558170258257</v>
      </c>
      <c r="P31" s="188">
        <f t="shared" si="4"/>
        <v>583.93908894553624</v>
      </c>
      <c r="Q31" s="188">
        <f t="shared" si="4"/>
        <v>585.44375632543267</v>
      </c>
      <c r="R31" s="188">
        <f t="shared" si="4"/>
        <v>586.76388558910458</v>
      </c>
      <c r="S31" s="188">
        <f t="shared" si="4"/>
        <v>587.90858532224991</v>
      </c>
      <c r="T31" s="188">
        <f t="shared" si="4"/>
        <v>588.95225605827045</v>
      </c>
      <c r="U31" s="188">
        <f t="shared" si="4"/>
        <v>589.84031177029692</v>
      </c>
      <c r="V31" s="188">
        <f t="shared" si="4"/>
        <v>592.46035072734765</v>
      </c>
      <c r="W31" s="188">
        <f t="shared" si="4"/>
        <v>593.71681199677812</v>
      </c>
      <c r="X31" s="188">
        <f t="shared" si="4"/>
        <v>594.85242361719736</v>
      </c>
      <c r="Y31" s="188">
        <f t="shared" si="4"/>
        <v>595.87572963927539</v>
      </c>
      <c r="Z31" s="188">
        <f t="shared" si="4"/>
        <v>598.25627315056317</v>
      </c>
      <c r="AA31" s="188">
        <f t="shared" si="4"/>
        <v>600.52441833842909</v>
      </c>
      <c r="AB31" s="188">
        <f t="shared" si="4"/>
        <v>602.16496673838083</v>
      </c>
      <c r="AC31" s="188">
        <f t="shared" si="4"/>
        <v>602.77638789795196</v>
      </c>
      <c r="AD31" s="188">
        <f t="shared" si="4"/>
        <v>603.31672426196258</v>
      </c>
      <c r="AE31" s="188">
        <f t="shared" si="4"/>
        <v>603.79183891995206</v>
      </c>
      <c r="AF31" s="188">
        <f t="shared" si="4"/>
        <v>604.89919351582364</v>
      </c>
      <c r="AG31" s="188">
        <f t="shared" si="4"/>
        <v>605.26034895277974</v>
      </c>
      <c r="AH31" s="188">
        <f t="shared" si="4"/>
        <v>605.57148146949578</v>
      </c>
      <c r="AI31" s="188">
        <f t="shared" si="4"/>
        <v>605.83690844764726</v>
      </c>
      <c r="AJ31" s="188">
        <f t="shared" si="4"/>
        <v>606.06059588216806</v>
      </c>
      <c r="AK31" s="188">
        <f t="shared" si="4"/>
        <v>606.24617751920084</v>
      </c>
      <c r="AL31" s="188">
        <f t="shared" si="4"/>
        <v>606.39697491319032</v>
      </c>
      <c r="AM31" s="188">
        <f t="shared" si="4"/>
        <v>606.51601786453671</v>
      </c>
      <c r="AN31" s="188">
        <f t="shared" si="4"/>
        <v>606.60606481262187</v>
      </c>
      <c r="AO31" s="188">
        <f t="shared" si="4"/>
        <v>606.66962285589148</v>
      </c>
      <c r="AP31" s="188">
        <f t="shared" si="4"/>
        <v>607.36485876863617</v>
      </c>
      <c r="AQ31" s="188">
        <f t="shared" si="4"/>
        <v>607.48643131062704</v>
      </c>
      <c r="AR31" s="188">
        <f t="shared" si="4"/>
        <v>607.58782954906985</v>
      </c>
      <c r="AS31" s="188">
        <f t="shared" si="4"/>
        <v>607.67076981224193</v>
      </c>
      <c r="AT31" s="188">
        <f t="shared" si="4"/>
        <v>607.73680307848088</v>
      </c>
      <c r="AU31" s="188">
        <f t="shared" si="4"/>
        <v>607.78732974456318</v>
      </c>
      <c r="AV31" s="188">
        <f t="shared" si="4"/>
        <v>607.82361332913365</v>
      </c>
      <c r="AW31" s="188">
        <f t="shared" si="4"/>
        <v>607.8467931369853</v>
      </c>
      <c r="AX31" s="188">
        <f t="shared" si="4"/>
        <v>607.85789592196829</v>
      </c>
      <c r="AY31" s="188">
        <f t="shared" si="4"/>
        <v>607.85784659459114</v>
      </c>
      <c r="AZ31" s="188">
        <f t="shared" si="4"/>
        <v>607.83340805092269</v>
      </c>
      <c r="BA31" s="188">
        <f t="shared" si="4"/>
        <v>607.81347929633182</v>
      </c>
      <c r="BB31" s="188">
        <f t="shared" si="4"/>
        <v>607.78465581380328</v>
      </c>
      <c r="BC31" s="188">
        <f t="shared" si="4"/>
        <v>607.74754497947208</v>
      </c>
      <c r="BD31" s="188">
        <f t="shared" si="4"/>
        <v>607.70269341273195</v>
      </c>
      <c r="BE31" s="188">
        <f t="shared" si="4"/>
        <v>607.65059309031551</v>
      </c>
      <c r="BF31" s="188">
        <f t="shared" si="4"/>
        <v>607.59168688276236</v>
      </c>
      <c r="BG31" s="188">
        <f>IFERROR(BG23/BG13*1000,0)</f>
        <v>607.52637356167872</v>
      </c>
      <c r="BH31" s="188">
        <f t="shared" si="4"/>
        <v>607.45501232335744</v>
      </c>
      <c r="BI31" s="188">
        <f t="shared" si="4"/>
        <v>607.37792687134947</v>
      </c>
      <c r="BJ31" s="188">
        <f t="shared" si="4"/>
        <v>607.28290592612109</v>
      </c>
      <c r="BK31" s="188">
        <f t="shared" si="4"/>
        <v>607.20027190513895</v>
      </c>
      <c r="BL31" s="188">
        <f t="shared" si="4"/>
        <v>607.10788974456784</v>
      </c>
      <c r="BM31" s="188">
        <f t="shared" si="4"/>
        <v>607.01147603854133</v>
      </c>
      <c r="BN31" s="188">
        <f t="shared" si="4"/>
        <v>606.91052540681255</v>
      </c>
      <c r="BO31" s="188">
        <f t="shared" si="4"/>
        <v>606.80521411465816</v>
      </c>
      <c r="BP31" s="188">
        <f t="shared" si="4"/>
        <v>606.69570220948913</v>
      </c>
      <c r="BQ31" s="188">
        <f t="shared" si="4"/>
        <v>606.58213526047086</v>
      </c>
      <c r="BR31" s="188"/>
    </row>
    <row r="32" spans="1:70" s="116" customFormat="1" x14ac:dyDescent="0.3">
      <c r="H32" s="48"/>
      <c r="I32" s="48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5"/>
      <c r="BM32" s="185"/>
      <c r="BN32" s="185"/>
      <c r="BO32" s="185"/>
      <c r="BP32" s="185"/>
      <c r="BQ32" s="360"/>
      <c r="BR32" s="311"/>
    </row>
    <row r="33" spans="1:70" s="158" customFormat="1" x14ac:dyDescent="0.3">
      <c r="B33" s="109" t="s">
        <v>9</v>
      </c>
      <c r="C33" s="109"/>
      <c r="D33" s="109"/>
      <c r="E33" s="421">
        <f t="shared" ref="E33:AJ33" si="5">E10</f>
        <v>2023</v>
      </c>
      <c r="F33" s="421">
        <f t="shared" si="5"/>
        <v>2024</v>
      </c>
      <c r="G33" s="421">
        <f t="shared" si="5"/>
        <v>2025</v>
      </c>
      <c r="H33" s="421">
        <f t="shared" si="5"/>
        <v>2026</v>
      </c>
      <c r="I33" s="421">
        <f t="shared" si="5"/>
        <v>2027</v>
      </c>
      <c r="J33" s="422">
        <f t="shared" si="5"/>
        <v>2028</v>
      </c>
      <c r="K33" s="422">
        <f t="shared" si="5"/>
        <v>2029</v>
      </c>
      <c r="L33" s="422">
        <f t="shared" si="5"/>
        <v>2030</v>
      </c>
      <c r="M33" s="422">
        <f t="shared" si="5"/>
        <v>2031</v>
      </c>
      <c r="N33" s="422">
        <f t="shared" si="5"/>
        <v>2032</v>
      </c>
      <c r="O33" s="422">
        <f t="shared" si="5"/>
        <v>2033</v>
      </c>
      <c r="P33" s="422">
        <f t="shared" si="5"/>
        <v>2034</v>
      </c>
      <c r="Q33" s="422">
        <f t="shared" si="5"/>
        <v>2035</v>
      </c>
      <c r="R33" s="422">
        <f t="shared" si="5"/>
        <v>2036</v>
      </c>
      <c r="S33" s="422">
        <f t="shared" si="5"/>
        <v>2037</v>
      </c>
      <c r="T33" s="422">
        <f t="shared" si="5"/>
        <v>2038</v>
      </c>
      <c r="U33" s="422">
        <f t="shared" si="5"/>
        <v>2039</v>
      </c>
      <c r="V33" s="422">
        <f t="shared" si="5"/>
        <v>2040</v>
      </c>
      <c r="W33" s="422">
        <f t="shared" si="5"/>
        <v>2041</v>
      </c>
      <c r="X33" s="422">
        <f t="shared" si="5"/>
        <v>2042</v>
      </c>
      <c r="Y33" s="422">
        <f t="shared" si="5"/>
        <v>2043</v>
      </c>
      <c r="Z33" s="422">
        <f t="shared" si="5"/>
        <v>2044</v>
      </c>
      <c r="AA33" s="422">
        <f t="shared" si="5"/>
        <v>2045</v>
      </c>
      <c r="AB33" s="422">
        <f t="shared" si="5"/>
        <v>2046</v>
      </c>
      <c r="AC33" s="422">
        <f t="shared" si="5"/>
        <v>2047</v>
      </c>
      <c r="AD33" s="422">
        <f t="shared" si="5"/>
        <v>2048</v>
      </c>
      <c r="AE33" s="422">
        <f t="shared" si="5"/>
        <v>2049</v>
      </c>
      <c r="AF33" s="422">
        <f t="shared" si="5"/>
        <v>2050</v>
      </c>
      <c r="AG33" s="422">
        <f t="shared" si="5"/>
        <v>2051</v>
      </c>
      <c r="AH33" s="422">
        <f t="shared" si="5"/>
        <v>2052</v>
      </c>
      <c r="AI33" s="422">
        <f t="shared" si="5"/>
        <v>2053</v>
      </c>
      <c r="AJ33" s="422">
        <f t="shared" si="5"/>
        <v>2054</v>
      </c>
      <c r="AK33" s="422">
        <f t="shared" ref="AK33:BQ33" si="6">AK10</f>
        <v>2055</v>
      </c>
      <c r="AL33" s="422">
        <f t="shared" si="6"/>
        <v>2056</v>
      </c>
      <c r="AM33" s="422">
        <f t="shared" si="6"/>
        <v>2057</v>
      </c>
      <c r="AN33" s="422">
        <f t="shared" si="6"/>
        <v>2058</v>
      </c>
      <c r="AO33" s="422">
        <f t="shared" si="6"/>
        <v>2059</v>
      </c>
      <c r="AP33" s="422">
        <f t="shared" si="6"/>
        <v>2060</v>
      </c>
      <c r="AQ33" s="422">
        <f t="shared" si="6"/>
        <v>2061</v>
      </c>
      <c r="AR33" s="422">
        <f t="shared" si="6"/>
        <v>2062</v>
      </c>
      <c r="AS33" s="422">
        <f t="shared" si="6"/>
        <v>2063</v>
      </c>
      <c r="AT33" s="422">
        <f t="shared" si="6"/>
        <v>2064</v>
      </c>
      <c r="AU33" s="422">
        <f t="shared" si="6"/>
        <v>2065</v>
      </c>
      <c r="AV33" s="422">
        <f t="shared" si="6"/>
        <v>2066</v>
      </c>
      <c r="AW33" s="422">
        <f t="shared" si="6"/>
        <v>2067</v>
      </c>
      <c r="AX33" s="422">
        <f t="shared" si="6"/>
        <v>2068</v>
      </c>
      <c r="AY33" s="422">
        <f t="shared" si="6"/>
        <v>2069</v>
      </c>
      <c r="AZ33" s="422">
        <f t="shared" si="6"/>
        <v>2070</v>
      </c>
      <c r="BA33" s="422">
        <f t="shared" si="6"/>
        <v>2071</v>
      </c>
      <c r="BB33" s="422">
        <f t="shared" si="6"/>
        <v>2072</v>
      </c>
      <c r="BC33" s="422">
        <f t="shared" si="6"/>
        <v>2073</v>
      </c>
      <c r="BD33" s="422">
        <f t="shared" si="6"/>
        <v>2074</v>
      </c>
      <c r="BE33" s="422">
        <f t="shared" si="6"/>
        <v>2075</v>
      </c>
      <c r="BF33" s="422">
        <f t="shared" si="6"/>
        <v>2076</v>
      </c>
      <c r="BG33" s="422">
        <f t="shared" si="6"/>
        <v>2077</v>
      </c>
      <c r="BH33" s="422">
        <f t="shared" si="6"/>
        <v>2078</v>
      </c>
      <c r="BI33" s="422">
        <f t="shared" si="6"/>
        <v>2079</v>
      </c>
      <c r="BJ33" s="422">
        <f t="shared" si="6"/>
        <v>2080</v>
      </c>
      <c r="BK33" s="422">
        <f t="shared" si="6"/>
        <v>2081</v>
      </c>
      <c r="BL33" s="422">
        <f t="shared" si="6"/>
        <v>2082</v>
      </c>
      <c r="BM33" s="422">
        <f t="shared" si="6"/>
        <v>2083</v>
      </c>
      <c r="BN33" s="422">
        <f t="shared" si="6"/>
        <v>2084</v>
      </c>
      <c r="BO33" s="422">
        <f t="shared" si="6"/>
        <v>2085</v>
      </c>
      <c r="BP33" s="422">
        <f t="shared" si="6"/>
        <v>2086</v>
      </c>
      <c r="BQ33" s="422">
        <f t="shared" si="6"/>
        <v>2087</v>
      </c>
      <c r="BR33" s="423"/>
    </row>
    <row r="34" spans="1:70" s="213" customFormat="1" x14ac:dyDescent="0.3">
      <c r="A34" s="160"/>
      <c r="B34" s="495" t="s">
        <v>318</v>
      </c>
      <c r="C34" s="162"/>
      <c r="D34" s="162"/>
      <c r="E34" s="347" t="s">
        <v>61</v>
      </c>
      <c r="F34" s="347" t="s">
        <v>61</v>
      </c>
      <c r="G34" s="347" t="s">
        <v>61</v>
      </c>
      <c r="H34" s="347" t="s">
        <v>61</v>
      </c>
      <c r="I34" s="347" t="s">
        <v>61</v>
      </c>
      <c r="J34" s="347" t="s">
        <v>61</v>
      </c>
      <c r="K34" s="347" t="s">
        <v>61</v>
      </c>
      <c r="L34" s="347">
        <v>3</v>
      </c>
      <c r="M34" s="347">
        <v>5</v>
      </c>
      <c r="N34" s="347">
        <v>7</v>
      </c>
      <c r="O34" s="347">
        <v>9</v>
      </c>
      <c r="P34" s="347">
        <v>10</v>
      </c>
      <c r="Q34" s="347">
        <v>10</v>
      </c>
      <c r="R34" s="347">
        <v>10</v>
      </c>
      <c r="S34" s="347">
        <v>11</v>
      </c>
      <c r="T34" s="347">
        <v>11</v>
      </c>
      <c r="U34" s="347">
        <v>11</v>
      </c>
      <c r="V34" s="347">
        <v>11</v>
      </c>
      <c r="W34" s="347">
        <v>11</v>
      </c>
      <c r="X34" s="347">
        <v>12</v>
      </c>
      <c r="Y34" s="347">
        <v>12</v>
      </c>
      <c r="Z34" s="347">
        <v>12</v>
      </c>
      <c r="AA34" s="347">
        <v>12</v>
      </c>
      <c r="AB34" s="347">
        <v>13</v>
      </c>
      <c r="AC34" s="347">
        <v>13</v>
      </c>
      <c r="AD34" s="347">
        <v>13</v>
      </c>
      <c r="AE34" s="347">
        <v>13</v>
      </c>
      <c r="AF34" s="347">
        <v>13</v>
      </c>
      <c r="AG34" s="347">
        <v>13</v>
      </c>
      <c r="AH34" s="347">
        <v>13</v>
      </c>
      <c r="AI34" s="347">
        <v>13</v>
      </c>
      <c r="AJ34" s="347">
        <v>13</v>
      </c>
      <c r="AK34" s="347">
        <v>13</v>
      </c>
      <c r="AL34" s="347">
        <v>13</v>
      </c>
      <c r="AM34" s="347">
        <v>13</v>
      </c>
      <c r="AN34" s="347">
        <v>14</v>
      </c>
      <c r="AO34" s="347">
        <v>14</v>
      </c>
      <c r="AP34" s="347">
        <v>14</v>
      </c>
      <c r="AQ34" s="347">
        <v>14</v>
      </c>
      <c r="AR34" s="347">
        <v>14</v>
      </c>
      <c r="AS34" s="347">
        <v>14</v>
      </c>
      <c r="AT34" s="347">
        <v>14</v>
      </c>
      <c r="AU34" s="347">
        <v>14</v>
      </c>
      <c r="AV34" s="347">
        <v>14</v>
      </c>
      <c r="AW34" s="347">
        <v>14</v>
      </c>
      <c r="AX34" s="347">
        <v>14</v>
      </c>
      <c r="AY34" s="347">
        <v>14</v>
      </c>
      <c r="AZ34" s="347">
        <v>14</v>
      </c>
      <c r="BA34" s="347">
        <v>14</v>
      </c>
      <c r="BB34" s="347">
        <v>14</v>
      </c>
      <c r="BC34" s="347">
        <v>14</v>
      </c>
      <c r="BD34" s="347">
        <v>14</v>
      </c>
      <c r="BE34" s="347">
        <v>14</v>
      </c>
      <c r="BF34" s="347">
        <v>14</v>
      </c>
      <c r="BG34" s="347">
        <v>14</v>
      </c>
      <c r="BH34" s="347">
        <v>15</v>
      </c>
      <c r="BI34" s="347">
        <v>15</v>
      </c>
      <c r="BJ34" s="347">
        <v>15</v>
      </c>
      <c r="BK34" s="347">
        <v>15</v>
      </c>
      <c r="BL34" s="347">
        <v>15</v>
      </c>
      <c r="BM34" s="347">
        <v>15</v>
      </c>
      <c r="BN34" s="347">
        <v>15</v>
      </c>
      <c r="BO34" s="347">
        <v>15</v>
      </c>
      <c r="BP34" s="347">
        <v>15</v>
      </c>
      <c r="BQ34" s="347">
        <v>15</v>
      </c>
      <c r="BR34" s="312"/>
    </row>
    <row r="35" spans="1:70" s="116" customFormat="1" x14ac:dyDescent="0.3">
      <c r="A35" s="3"/>
      <c r="B35" s="11"/>
      <c r="C35" s="11"/>
      <c r="D35" s="11"/>
      <c r="E35" s="11"/>
      <c r="F35" s="11"/>
      <c r="G35" s="11"/>
      <c r="H35" s="48"/>
      <c r="I35" s="134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7"/>
      <c r="BM35" s="187"/>
      <c r="BN35" s="187"/>
      <c r="BO35" s="187"/>
      <c r="BP35" s="187"/>
      <c r="BQ35" s="360"/>
      <c r="BR35" s="311"/>
    </row>
    <row r="36" spans="1:70" s="463" customFormat="1" x14ac:dyDescent="0.3">
      <c r="BR36" s="473"/>
    </row>
    <row r="39" spans="1:70" x14ac:dyDescent="0.3"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</row>
    <row r="41" spans="1:70" x14ac:dyDescent="0.3">
      <c r="BP41" s="149"/>
    </row>
    <row r="42" spans="1:70" x14ac:dyDescent="0.3">
      <c r="BP42" s="149"/>
    </row>
  </sheetData>
  <mergeCells count="14">
    <mergeCell ref="BQ4:BQ6"/>
    <mergeCell ref="P3:Q3"/>
    <mergeCell ref="X3:Y3"/>
    <mergeCell ref="X4:Y4"/>
    <mergeCell ref="A3:C8"/>
    <mergeCell ref="D3:D6"/>
    <mergeCell ref="E3:F6"/>
    <mergeCell ref="H3:K3"/>
    <mergeCell ref="G4:K4"/>
    <mergeCell ref="I5:K5"/>
    <mergeCell ref="M5:N5"/>
    <mergeCell ref="I6:K6"/>
    <mergeCell ref="M3:N3"/>
    <mergeCell ref="L4:L5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X3561"/>
  <sheetViews>
    <sheetView showGridLines="0" view="pageBreakPreview" zoomScaleNormal="80" zoomScaleSheetLayoutView="100" workbookViewId="0">
      <selection activeCell="BX41" sqref="BX41"/>
    </sheetView>
  </sheetViews>
  <sheetFormatPr defaultColWidth="8.88671875" defaultRowHeight="13.8" x14ac:dyDescent="0.25"/>
  <cols>
    <col min="1" max="1" width="3.44140625" style="2" customWidth="1"/>
    <col min="2" max="2" width="52.88671875" style="2" customWidth="1"/>
    <col min="3" max="3" width="18.88671875" style="2" customWidth="1"/>
    <col min="4" max="4" width="22.6640625" style="2" customWidth="1"/>
    <col min="5" max="5" width="37.88671875" style="2" hidden="1" customWidth="1"/>
    <col min="6" max="7" width="12.109375" style="2" hidden="1" customWidth="1"/>
    <col min="8" max="8" width="14.109375" style="2" hidden="1" customWidth="1"/>
    <col min="9" max="9" width="18" style="2" hidden="1" customWidth="1"/>
    <col min="10" max="11" width="15.33203125" style="2" hidden="1" customWidth="1"/>
    <col min="12" max="12" width="17.109375" style="2" hidden="1" customWidth="1"/>
    <col min="13" max="13" width="16.6640625" style="2" hidden="1" customWidth="1"/>
    <col min="14" max="14" width="17.5546875" style="2" hidden="1" customWidth="1"/>
    <col min="15" max="15" width="16.6640625" style="2" hidden="1" customWidth="1"/>
    <col min="16" max="16" width="17" style="2" hidden="1" customWidth="1"/>
    <col min="17" max="17" width="20.109375" style="2" hidden="1" customWidth="1"/>
    <col min="18" max="18" width="16.6640625" style="2" hidden="1" customWidth="1"/>
    <col min="19" max="19" width="17.109375" style="2" hidden="1" customWidth="1"/>
    <col min="20" max="21" width="16.6640625" style="2" hidden="1" customWidth="1"/>
    <col min="22" max="26" width="15.44140625" style="2" hidden="1" customWidth="1"/>
    <col min="27" max="27" width="16.6640625" style="2" hidden="1" customWidth="1"/>
    <col min="28" max="28" width="26.33203125" style="2" hidden="1" customWidth="1"/>
    <col min="29" max="69" width="15.44140625" style="2" hidden="1" customWidth="1"/>
    <col min="70" max="70" width="14.6640625" style="2" hidden="1" customWidth="1"/>
    <col min="71" max="73" width="14.6640625" style="2" customWidth="1"/>
    <col min="74" max="74" width="12.5546875" style="2" bestFit="1" customWidth="1"/>
    <col min="75" max="201" width="8.88671875" style="2"/>
    <col min="202" max="202" width="14.109375" style="2" customWidth="1"/>
    <col min="203" max="203" width="11.44140625" style="2" customWidth="1"/>
    <col min="204" max="204" width="14.44140625" style="2" customWidth="1"/>
    <col min="205" max="205" width="61.6640625" style="2" customWidth="1"/>
    <col min="206" max="206" width="8.6640625" style="2" customWidth="1"/>
    <col min="207" max="207" width="18.33203125" style="2" bestFit="1" customWidth="1"/>
    <col min="208" max="208" width="18.88671875" style="2" customWidth="1"/>
    <col min="209" max="210" width="15.44140625" style="2" customWidth="1"/>
    <col min="211" max="211" width="20.88671875" style="2" bestFit="1" customWidth="1"/>
    <col min="212" max="212" width="20.88671875" style="2" customWidth="1"/>
    <col min="213" max="213" width="13.88671875" style="2" customWidth="1"/>
    <col min="214" max="214" width="16.88671875" style="2" bestFit="1" customWidth="1"/>
    <col min="215" max="457" width="8.88671875" style="2"/>
    <col min="458" max="458" width="14.109375" style="2" customWidth="1"/>
    <col min="459" max="459" width="11.44140625" style="2" customWidth="1"/>
    <col min="460" max="460" width="14.44140625" style="2" customWidth="1"/>
    <col min="461" max="461" width="61.6640625" style="2" customWidth="1"/>
    <col min="462" max="462" width="8.6640625" style="2" customWidth="1"/>
    <col min="463" max="463" width="18.33203125" style="2" bestFit="1" customWidth="1"/>
    <col min="464" max="464" width="18.88671875" style="2" customWidth="1"/>
    <col min="465" max="466" width="15.44140625" style="2" customWidth="1"/>
    <col min="467" max="467" width="20.88671875" style="2" bestFit="1" customWidth="1"/>
    <col min="468" max="468" width="20.88671875" style="2" customWidth="1"/>
    <col min="469" max="469" width="13.88671875" style="2" customWidth="1"/>
    <col min="470" max="470" width="16.88671875" style="2" bestFit="1" customWidth="1"/>
    <col min="471" max="713" width="8.88671875" style="2"/>
    <col min="714" max="714" width="14.109375" style="2" customWidth="1"/>
    <col min="715" max="715" width="11.44140625" style="2" customWidth="1"/>
    <col min="716" max="716" width="14.44140625" style="2" customWidth="1"/>
    <col min="717" max="717" width="61.6640625" style="2" customWidth="1"/>
    <col min="718" max="718" width="8.6640625" style="2" customWidth="1"/>
    <col min="719" max="719" width="18.33203125" style="2" bestFit="1" customWidth="1"/>
    <col min="720" max="720" width="18.88671875" style="2" customWidth="1"/>
    <col min="721" max="722" width="15.44140625" style="2" customWidth="1"/>
    <col min="723" max="723" width="20.88671875" style="2" bestFit="1" customWidth="1"/>
    <col min="724" max="724" width="20.88671875" style="2" customWidth="1"/>
    <col min="725" max="725" width="13.88671875" style="2" customWidth="1"/>
    <col min="726" max="726" width="16.88671875" style="2" bestFit="1" customWidth="1"/>
    <col min="727" max="969" width="8.88671875" style="2"/>
    <col min="970" max="970" width="14.109375" style="2" customWidth="1"/>
    <col min="971" max="971" width="11.44140625" style="2" customWidth="1"/>
    <col min="972" max="972" width="14.44140625" style="2" customWidth="1"/>
    <col min="973" max="973" width="61.6640625" style="2" customWidth="1"/>
    <col min="974" max="974" width="8.6640625" style="2" customWidth="1"/>
    <col min="975" max="975" width="18.33203125" style="2" bestFit="1" customWidth="1"/>
    <col min="976" max="976" width="18.88671875" style="2" customWidth="1"/>
    <col min="977" max="978" width="15.44140625" style="2" customWidth="1"/>
    <col min="979" max="979" width="20.88671875" style="2" bestFit="1" customWidth="1"/>
    <col min="980" max="980" width="20.88671875" style="2" customWidth="1"/>
    <col min="981" max="981" width="13.88671875" style="2" customWidth="1"/>
    <col min="982" max="982" width="16.88671875" style="2" bestFit="1" customWidth="1"/>
    <col min="983" max="1225" width="8.88671875" style="2"/>
    <col min="1226" max="1226" width="14.109375" style="2" customWidth="1"/>
    <col min="1227" max="1227" width="11.44140625" style="2" customWidth="1"/>
    <col min="1228" max="1228" width="14.44140625" style="2" customWidth="1"/>
    <col min="1229" max="1229" width="61.6640625" style="2" customWidth="1"/>
    <col min="1230" max="1230" width="8.6640625" style="2" customWidth="1"/>
    <col min="1231" max="1231" width="18.33203125" style="2" bestFit="1" customWidth="1"/>
    <col min="1232" max="1232" width="18.88671875" style="2" customWidth="1"/>
    <col min="1233" max="1234" width="15.44140625" style="2" customWidth="1"/>
    <col min="1235" max="1235" width="20.88671875" style="2" bestFit="1" customWidth="1"/>
    <col min="1236" max="1236" width="20.88671875" style="2" customWidth="1"/>
    <col min="1237" max="1237" width="13.88671875" style="2" customWidth="1"/>
    <col min="1238" max="1238" width="16.88671875" style="2" bestFit="1" customWidth="1"/>
    <col min="1239" max="1481" width="8.88671875" style="2"/>
    <col min="1482" max="1482" width="14.109375" style="2" customWidth="1"/>
    <col min="1483" max="1483" width="11.44140625" style="2" customWidth="1"/>
    <col min="1484" max="1484" width="14.44140625" style="2" customWidth="1"/>
    <col min="1485" max="1485" width="61.6640625" style="2" customWidth="1"/>
    <col min="1486" max="1486" width="8.6640625" style="2" customWidth="1"/>
    <col min="1487" max="1487" width="18.33203125" style="2" bestFit="1" customWidth="1"/>
    <col min="1488" max="1488" width="18.88671875" style="2" customWidth="1"/>
    <col min="1489" max="1490" width="15.44140625" style="2" customWidth="1"/>
    <col min="1491" max="1491" width="20.88671875" style="2" bestFit="1" customWidth="1"/>
    <col min="1492" max="1492" width="20.88671875" style="2" customWidth="1"/>
    <col min="1493" max="1493" width="13.88671875" style="2" customWidth="1"/>
    <col min="1494" max="1494" width="16.88671875" style="2" bestFit="1" customWidth="1"/>
    <col min="1495" max="1737" width="8.88671875" style="2"/>
    <col min="1738" max="1738" width="14.109375" style="2" customWidth="1"/>
    <col min="1739" max="1739" width="11.44140625" style="2" customWidth="1"/>
    <col min="1740" max="1740" width="14.44140625" style="2" customWidth="1"/>
    <col min="1741" max="1741" width="61.6640625" style="2" customWidth="1"/>
    <col min="1742" max="1742" width="8.6640625" style="2" customWidth="1"/>
    <col min="1743" max="1743" width="18.33203125" style="2" bestFit="1" customWidth="1"/>
    <col min="1744" max="1744" width="18.88671875" style="2" customWidth="1"/>
    <col min="1745" max="1746" width="15.44140625" style="2" customWidth="1"/>
    <col min="1747" max="1747" width="20.88671875" style="2" bestFit="1" customWidth="1"/>
    <col min="1748" max="1748" width="20.88671875" style="2" customWidth="1"/>
    <col min="1749" max="1749" width="13.88671875" style="2" customWidth="1"/>
    <col min="1750" max="1750" width="16.88671875" style="2" bestFit="1" customWidth="1"/>
    <col min="1751" max="1993" width="8.88671875" style="2"/>
    <col min="1994" max="1994" width="14.109375" style="2" customWidth="1"/>
    <col min="1995" max="1995" width="11.44140625" style="2" customWidth="1"/>
    <col min="1996" max="1996" width="14.44140625" style="2" customWidth="1"/>
    <col min="1997" max="1997" width="61.6640625" style="2" customWidth="1"/>
    <col min="1998" max="1998" width="8.6640625" style="2" customWidth="1"/>
    <col min="1999" max="1999" width="18.33203125" style="2" bestFit="1" customWidth="1"/>
    <col min="2000" max="2000" width="18.88671875" style="2" customWidth="1"/>
    <col min="2001" max="2002" width="15.44140625" style="2" customWidth="1"/>
    <col min="2003" max="2003" width="20.88671875" style="2" bestFit="1" customWidth="1"/>
    <col min="2004" max="2004" width="20.88671875" style="2" customWidth="1"/>
    <col min="2005" max="2005" width="13.88671875" style="2" customWidth="1"/>
    <col min="2006" max="2006" width="16.88671875" style="2" bestFit="1" customWidth="1"/>
    <col min="2007" max="2249" width="8.88671875" style="2"/>
    <col min="2250" max="2250" width="14.109375" style="2" customWidth="1"/>
    <col min="2251" max="2251" width="11.44140625" style="2" customWidth="1"/>
    <col min="2252" max="2252" width="14.44140625" style="2" customWidth="1"/>
    <col min="2253" max="2253" width="61.6640625" style="2" customWidth="1"/>
    <col min="2254" max="2254" width="8.6640625" style="2" customWidth="1"/>
    <col min="2255" max="2255" width="18.33203125" style="2" bestFit="1" customWidth="1"/>
    <col min="2256" max="2256" width="18.88671875" style="2" customWidth="1"/>
    <col min="2257" max="2258" width="15.44140625" style="2" customWidth="1"/>
    <col min="2259" max="2259" width="20.88671875" style="2" bestFit="1" customWidth="1"/>
    <col min="2260" max="2260" width="20.88671875" style="2" customWidth="1"/>
    <col min="2261" max="2261" width="13.88671875" style="2" customWidth="1"/>
    <col min="2262" max="2262" width="16.88671875" style="2" bestFit="1" customWidth="1"/>
    <col min="2263" max="2505" width="8.88671875" style="2"/>
    <col min="2506" max="2506" width="14.109375" style="2" customWidth="1"/>
    <col min="2507" max="2507" width="11.44140625" style="2" customWidth="1"/>
    <col min="2508" max="2508" width="14.44140625" style="2" customWidth="1"/>
    <col min="2509" max="2509" width="61.6640625" style="2" customWidth="1"/>
    <col min="2510" max="2510" width="8.6640625" style="2" customWidth="1"/>
    <col min="2511" max="2511" width="18.33203125" style="2" bestFit="1" customWidth="1"/>
    <col min="2512" max="2512" width="18.88671875" style="2" customWidth="1"/>
    <col min="2513" max="2514" width="15.44140625" style="2" customWidth="1"/>
    <col min="2515" max="2515" width="20.88671875" style="2" bestFit="1" customWidth="1"/>
    <col min="2516" max="2516" width="20.88671875" style="2" customWidth="1"/>
    <col min="2517" max="2517" width="13.88671875" style="2" customWidth="1"/>
    <col min="2518" max="2518" width="16.88671875" style="2" bestFit="1" customWidth="1"/>
    <col min="2519" max="2761" width="8.88671875" style="2"/>
    <col min="2762" max="2762" width="14.109375" style="2" customWidth="1"/>
    <col min="2763" max="2763" width="11.44140625" style="2" customWidth="1"/>
    <col min="2764" max="2764" width="14.44140625" style="2" customWidth="1"/>
    <col min="2765" max="2765" width="61.6640625" style="2" customWidth="1"/>
    <col min="2766" max="2766" width="8.6640625" style="2" customWidth="1"/>
    <col min="2767" max="2767" width="18.33203125" style="2" bestFit="1" customWidth="1"/>
    <col min="2768" max="2768" width="18.88671875" style="2" customWidth="1"/>
    <col min="2769" max="2770" width="15.44140625" style="2" customWidth="1"/>
    <col min="2771" max="2771" width="20.88671875" style="2" bestFit="1" customWidth="1"/>
    <col min="2772" max="2772" width="20.88671875" style="2" customWidth="1"/>
    <col min="2773" max="2773" width="13.88671875" style="2" customWidth="1"/>
    <col min="2774" max="2774" width="16.88671875" style="2" bestFit="1" customWidth="1"/>
    <col min="2775" max="3017" width="8.88671875" style="2"/>
    <col min="3018" max="3018" width="14.109375" style="2" customWidth="1"/>
    <col min="3019" max="3019" width="11.44140625" style="2" customWidth="1"/>
    <col min="3020" max="3020" width="14.44140625" style="2" customWidth="1"/>
    <col min="3021" max="3021" width="61.6640625" style="2" customWidth="1"/>
    <col min="3022" max="3022" width="8.6640625" style="2" customWidth="1"/>
    <col min="3023" max="3023" width="18.33203125" style="2" bestFit="1" customWidth="1"/>
    <col min="3024" max="3024" width="18.88671875" style="2" customWidth="1"/>
    <col min="3025" max="3026" width="15.44140625" style="2" customWidth="1"/>
    <col min="3027" max="3027" width="20.88671875" style="2" bestFit="1" customWidth="1"/>
    <col min="3028" max="3028" width="20.88671875" style="2" customWidth="1"/>
    <col min="3029" max="3029" width="13.88671875" style="2" customWidth="1"/>
    <col min="3030" max="3030" width="16.88671875" style="2" bestFit="1" customWidth="1"/>
    <col min="3031" max="3273" width="8.88671875" style="2"/>
    <col min="3274" max="3274" width="14.109375" style="2" customWidth="1"/>
    <col min="3275" max="3275" width="11.44140625" style="2" customWidth="1"/>
    <col min="3276" max="3276" width="14.44140625" style="2" customWidth="1"/>
    <col min="3277" max="3277" width="61.6640625" style="2" customWidth="1"/>
    <col min="3278" max="3278" width="8.6640625" style="2" customWidth="1"/>
    <col min="3279" max="3279" width="18.33203125" style="2" bestFit="1" customWidth="1"/>
    <col min="3280" max="3280" width="18.88671875" style="2" customWidth="1"/>
    <col min="3281" max="3282" width="15.44140625" style="2" customWidth="1"/>
    <col min="3283" max="3283" width="20.88671875" style="2" bestFit="1" customWidth="1"/>
    <col min="3284" max="3284" width="20.88671875" style="2" customWidth="1"/>
    <col min="3285" max="3285" width="13.88671875" style="2" customWidth="1"/>
    <col min="3286" max="3286" width="16.88671875" style="2" bestFit="1" customWidth="1"/>
    <col min="3287" max="3529" width="8.88671875" style="2"/>
    <col min="3530" max="3530" width="14.109375" style="2" customWidth="1"/>
    <col min="3531" max="3531" width="11.44140625" style="2" customWidth="1"/>
    <col min="3532" max="3532" width="14.44140625" style="2" customWidth="1"/>
    <col min="3533" max="3533" width="61.6640625" style="2" customWidth="1"/>
    <col min="3534" max="3534" width="8.6640625" style="2" customWidth="1"/>
    <col min="3535" max="3535" width="18.33203125" style="2" bestFit="1" customWidth="1"/>
    <col min="3536" max="3536" width="18.88671875" style="2" customWidth="1"/>
    <col min="3537" max="3538" width="15.44140625" style="2" customWidth="1"/>
    <col min="3539" max="3539" width="20.88671875" style="2" bestFit="1" customWidth="1"/>
    <col min="3540" max="3540" width="20.88671875" style="2" customWidth="1"/>
    <col min="3541" max="3541" width="13.88671875" style="2" customWidth="1"/>
    <col min="3542" max="3542" width="16.88671875" style="2" bestFit="1" customWidth="1"/>
    <col min="3543" max="3785" width="8.88671875" style="2"/>
    <col min="3786" max="3786" width="14.109375" style="2" customWidth="1"/>
    <col min="3787" max="3787" width="11.44140625" style="2" customWidth="1"/>
    <col min="3788" max="3788" width="14.44140625" style="2" customWidth="1"/>
    <col min="3789" max="3789" width="61.6640625" style="2" customWidth="1"/>
    <col min="3790" max="3790" width="8.6640625" style="2" customWidth="1"/>
    <col min="3791" max="3791" width="18.33203125" style="2" bestFit="1" customWidth="1"/>
    <col min="3792" max="3792" width="18.88671875" style="2" customWidth="1"/>
    <col min="3793" max="3794" width="15.44140625" style="2" customWidth="1"/>
    <col min="3795" max="3795" width="20.88671875" style="2" bestFit="1" customWidth="1"/>
    <col min="3796" max="3796" width="20.88671875" style="2" customWidth="1"/>
    <col min="3797" max="3797" width="13.88671875" style="2" customWidth="1"/>
    <col min="3798" max="3798" width="16.88671875" style="2" bestFit="1" customWidth="1"/>
    <col min="3799" max="4041" width="8.88671875" style="2"/>
    <col min="4042" max="4042" width="14.109375" style="2" customWidth="1"/>
    <col min="4043" max="4043" width="11.44140625" style="2" customWidth="1"/>
    <col min="4044" max="4044" width="14.44140625" style="2" customWidth="1"/>
    <col min="4045" max="4045" width="61.6640625" style="2" customWidth="1"/>
    <col min="4046" max="4046" width="8.6640625" style="2" customWidth="1"/>
    <col min="4047" max="4047" width="18.33203125" style="2" bestFit="1" customWidth="1"/>
    <col min="4048" max="4048" width="18.88671875" style="2" customWidth="1"/>
    <col min="4049" max="4050" width="15.44140625" style="2" customWidth="1"/>
    <col min="4051" max="4051" width="20.88671875" style="2" bestFit="1" customWidth="1"/>
    <col min="4052" max="4052" width="20.88671875" style="2" customWidth="1"/>
    <col min="4053" max="4053" width="13.88671875" style="2" customWidth="1"/>
    <col min="4054" max="4054" width="16.88671875" style="2" bestFit="1" customWidth="1"/>
    <col min="4055" max="4297" width="8.88671875" style="2"/>
    <col min="4298" max="4298" width="14.109375" style="2" customWidth="1"/>
    <col min="4299" max="4299" width="11.44140625" style="2" customWidth="1"/>
    <col min="4300" max="4300" width="14.44140625" style="2" customWidth="1"/>
    <col min="4301" max="4301" width="61.6640625" style="2" customWidth="1"/>
    <col min="4302" max="4302" width="8.6640625" style="2" customWidth="1"/>
    <col min="4303" max="4303" width="18.33203125" style="2" bestFit="1" customWidth="1"/>
    <col min="4304" max="4304" width="18.88671875" style="2" customWidth="1"/>
    <col min="4305" max="4306" width="15.44140625" style="2" customWidth="1"/>
    <col min="4307" max="4307" width="20.88671875" style="2" bestFit="1" customWidth="1"/>
    <col min="4308" max="4308" width="20.88671875" style="2" customWidth="1"/>
    <col min="4309" max="4309" width="13.88671875" style="2" customWidth="1"/>
    <col min="4310" max="4310" width="16.88671875" style="2" bestFit="1" customWidth="1"/>
    <col min="4311" max="4553" width="8.88671875" style="2"/>
    <col min="4554" max="4554" width="14.109375" style="2" customWidth="1"/>
    <col min="4555" max="4555" width="11.44140625" style="2" customWidth="1"/>
    <col min="4556" max="4556" width="14.44140625" style="2" customWidth="1"/>
    <col min="4557" max="4557" width="61.6640625" style="2" customWidth="1"/>
    <col min="4558" max="4558" width="8.6640625" style="2" customWidth="1"/>
    <col min="4559" max="4559" width="18.33203125" style="2" bestFit="1" customWidth="1"/>
    <col min="4560" max="4560" width="18.88671875" style="2" customWidth="1"/>
    <col min="4561" max="4562" width="15.44140625" style="2" customWidth="1"/>
    <col min="4563" max="4563" width="20.88671875" style="2" bestFit="1" customWidth="1"/>
    <col min="4564" max="4564" width="20.88671875" style="2" customWidth="1"/>
    <col min="4565" max="4565" width="13.88671875" style="2" customWidth="1"/>
    <col min="4566" max="4566" width="16.88671875" style="2" bestFit="1" customWidth="1"/>
    <col min="4567" max="4809" width="8.88671875" style="2"/>
    <col min="4810" max="4810" width="14.109375" style="2" customWidth="1"/>
    <col min="4811" max="4811" width="11.44140625" style="2" customWidth="1"/>
    <col min="4812" max="4812" width="14.44140625" style="2" customWidth="1"/>
    <col min="4813" max="4813" width="61.6640625" style="2" customWidth="1"/>
    <col min="4814" max="4814" width="8.6640625" style="2" customWidth="1"/>
    <col min="4815" max="4815" width="18.33203125" style="2" bestFit="1" customWidth="1"/>
    <col min="4816" max="4816" width="18.88671875" style="2" customWidth="1"/>
    <col min="4817" max="4818" width="15.44140625" style="2" customWidth="1"/>
    <col min="4819" max="4819" width="20.88671875" style="2" bestFit="1" customWidth="1"/>
    <col min="4820" max="4820" width="20.88671875" style="2" customWidth="1"/>
    <col min="4821" max="4821" width="13.88671875" style="2" customWidth="1"/>
    <col min="4822" max="4822" width="16.88671875" style="2" bestFit="1" customWidth="1"/>
    <col min="4823" max="5065" width="8.88671875" style="2"/>
    <col min="5066" max="5066" width="14.109375" style="2" customWidth="1"/>
    <col min="5067" max="5067" width="11.44140625" style="2" customWidth="1"/>
    <col min="5068" max="5068" width="14.44140625" style="2" customWidth="1"/>
    <col min="5069" max="5069" width="61.6640625" style="2" customWidth="1"/>
    <col min="5070" max="5070" width="8.6640625" style="2" customWidth="1"/>
    <col min="5071" max="5071" width="18.33203125" style="2" bestFit="1" customWidth="1"/>
    <col min="5072" max="5072" width="18.88671875" style="2" customWidth="1"/>
    <col min="5073" max="5074" width="15.44140625" style="2" customWidth="1"/>
    <col min="5075" max="5075" width="20.88671875" style="2" bestFit="1" customWidth="1"/>
    <col min="5076" max="5076" width="20.88671875" style="2" customWidth="1"/>
    <col min="5077" max="5077" width="13.88671875" style="2" customWidth="1"/>
    <col min="5078" max="5078" width="16.88671875" style="2" bestFit="1" customWidth="1"/>
    <col min="5079" max="5321" width="8.88671875" style="2"/>
    <col min="5322" max="5322" width="14.109375" style="2" customWidth="1"/>
    <col min="5323" max="5323" width="11.44140625" style="2" customWidth="1"/>
    <col min="5324" max="5324" width="14.44140625" style="2" customWidth="1"/>
    <col min="5325" max="5325" width="61.6640625" style="2" customWidth="1"/>
    <col min="5326" max="5326" width="8.6640625" style="2" customWidth="1"/>
    <col min="5327" max="5327" width="18.33203125" style="2" bestFit="1" customWidth="1"/>
    <col min="5328" max="5328" width="18.88671875" style="2" customWidth="1"/>
    <col min="5329" max="5330" width="15.44140625" style="2" customWidth="1"/>
    <col min="5331" max="5331" width="20.88671875" style="2" bestFit="1" customWidth="1"/>
    <col min="5332" max="5332" width="20.88671875" style="2" customWidth="1"/>
    <col min="5333" max="5333" width="13.88671875" style="2" customWidth="1"/>
    <col min="5334" max="5334" width="16.88671875" style="2" bestFit="1" customWidth="1"/>
    <col min="5335" max="5577" width="8.88671875" style="2"/>
    <col min="5578" max="5578" width="14.109375" style="2" customWidth="1"/>
    <col min="5579" max="5579" width="11.44140625" style="2" customWidth="1"/>
    <col min="5580" max="5580" width="14.44140625" style="2" customWidth="1"/>
    <col min="5581" max="5581" width="61.6640625" style="2" customWidth="1"/>
    <col min="5582" max="5582" width="8.6640625" style="2" customWidth="1"/>
    <col min="5583" max="5583" width="18.33203125" style="2" bestFit="1" customWidth="1"/>
    <col min="5584" max="5584" width="18.88671875" style="2" customWidth="1"/>
    <col min="5585" max="5586" width="15.44140625" style="2" customWidth="1"/>
    <col min="5587" max="5587" width="20.88671875" style="2" bestFit="1" customWidth="1"/>
    <col min="5588" max="5588" width="20.88671875" style="2" customWidth="1"/>
    <col min="5589" max="5589" width="13.88671875" style="2" customWidth="1"/>
    <col min="5590" max="5590" width="16.88671875" style="2" bestFit="1" customWidth="1"/>
    <col min="5591" max="5833" width="8.88671875" style="2"/>
    <col min="5834" max="5834" width="14.109375" style="2" customWidth="1"/>
    <col min="5835" max="5835" width="11.44140625" style="2" customWidth="1"/>
    <col min="5836" max="5836" width="14.44140625" style="2" customWidth="1"/>
    <col min="5837" max="5837" width="61.6640625" style="2" customWidth="1"/>
    <col min="5838" max="5838" width="8.6640625" style="2" customWidth="1"/>
    <col min="5839" max="5839" width="18.33203125" style="2" bestFit="1" customWidth="1"/>
    <col min="5840" max="5840" width="18.88671875" style="2" customWidth="1"/>
    <col min="5841" max="5842" width="15.44140625" style="2" customWidth="1"/>
    <col min="5843" max="5843" width="20.88671875" style="2" bestFit="1" customWidth="1"/>
    <col min="5844" max="5844" width="20.88671875" style="2" customWidth="1"/>
    <col min="5845" max="5845" width="13.88671875" style="2" customWidth="1"/>
    <col min="5846" max="5846" width="16.88671875" style="2" bestFit="1" customWidth="1"/>
    <col min="5847" max="6089" width="8.88671875" style="2"/>
    <col min="6090" max="6090" width="14.109375" style="2" customWidth="1"/>
    <col min="6091" max="6091" width="11.44140625" style="2" customWidth="1"/>
    <col min="6092" max="6092" width="14.44140625" style="2" customWidth="1"/>
    <col min="6093" max="6093" width="61.6640625" style="2" customWidth="1"/>
    <col min="6094" max="6094" width="8.6640625" style="2" customWidth="1"/>
    <col min="6095" max="6095" width="18.33203125" style="2" bestFit="1" customWidth="1"/>
    <col min="6096" max="6096" width="18.88671875" style="2" customWidth="1"/>
    <col min="6097" max="6098" width="15.44140625" style="2" customWidth="1"/>
    <col min="6099" max="6099" width="20.88671875" style="2" bestFit="1" customWidth="1"/>
    <col min="6100" max="6100" width="20.88671875" style="2" customWidth="1"/>
    <col min="6101" max="6101" width="13.88671875" style="2" customWidth="1"/>
    <col min="6102" max="6102" width="16.88671875" style="2" bestFit="1" customWidth="1"/>
    <col min="6103" max="6345" width="8.88671875" style="2"/>
    <col min="6346" max="6346" width="14.109375" style="2" customWidth="1"/>
    <col min="6347" max="6347" width="11.44140625" style="2" customWidth="1"/>
    <col min="6348" max="6348" width="14.44140625" style="2" customWidth="1"/>
    <col min="6349" max="6349" width="61.6640625" style="2" customWidth="1"/>
    <col min="6350" max="6350" width="8.6640625" style="2" customWidth="1"/>
    <col min="6351" max="6351" width="18.33203125" style="2" bestFit="1" customWidth="1"/>
    <col min="6352" max="6352" width="18.88671875" style="2" customWidth="1"/>
    <col min="6353" max="6354" width="15.44140625" style="2" customWidth="1"/>
    <col min="6355" max="6355" width="20.88671875" style="2" bestFit="1" customWidth="1"/>
    <col min="6356" max="6356" width="20.88671875" style="2" customWidth="1"/>
    <col min="6357" max="6357" width="13.88671875" style="2" customWidth="1"/>
    <col min="6358" max="6358" width="16.88671875" style="2" bestFit="1" customWidth="1"/>
    <col min="6359" max="6601" width="8.88671875" style="2"/>
    <col min="6602" max="6602" width="14.109375" style="2" customWidth="1"/>
    <col min="6603" max="6603" width="11.44140625" style="2" customWidth="1"/>
    <col min="6604" max="6604" width="14.44140625" style="2" customWidth="1"/>
    <col min="6605" max="6605" width="61.6640625" style="2" customWidth="1"/>
    <col min="6606" max="6606" width="8.6640625" style="2" customWidth="1"/>
    <col min="6607" max="6607" width="18.33203125" style="2" bestFit="1" customWidth="1"/>
    <col min="6608" max="6608" width="18.88671875" style="2" customWidth="1"/>
    <col min="6609" max="6610" width="15.44140625" style="2" customWidth="1"/>
    <col min="6611" max="6611" width="20.88671875" style="2" bestFit="1" customWidth="1"/>
    <col min="6612" max="6612" width="20.88671875" style="2" customWidth="1"/>
    <col min="6613" max="6613" width="13.88671875" style="2" customWidth="1"/>
    <col min="6614" max="6614" width="16.88671875" style="2" bestFit="1" customWidth="1"/>
    <col min="6615" max="6857" width="8.88671875" style="2"/>
    <col min="6858" max="6858" width="14.109375" style="2" customWidth="1"/>
    <col min="6859" max="6859" width="11.44140625" style="2" customWidth="1"/>
    <col min="6860" max="6860" width="14.44140625" style="2" customWidth="1"/>
    <col min="6861" max="6861" width="61.6640625" style="2" customWidth="1"/>
    <col min="6862" max="6862" width="8.6640625" style="2" customWidth="1"/>
    <col min="6863" max="6863" width="18.33203125" style="2" bestFit="1" customWidth="1"/>
    <col min="6864" max="6864" width="18.88671875" style="2" customWidth="1"/>
    <col min="6865" max="6866" width="15.44140625" style="2" customWidth="1"/>
    <col min="6867" max="6867" width="20.88671875" style="2" bestFit="1" customWidth="1"/>
    <col min="6868" max="6868" width="20.88671875" style="2" customWidth="1"/>
    <col min="6869" max="6869" width="13.88671875" style="2" customWidth="1"/>
    <col min="6870" max="6870" width="16.88671875" style="2" bestFit="1" customWidth="1"/>
    <col min="6871" max="7113" width="8.88671875" style="2"/>
    <col min="7114" max="7114" width="14.109375" style="2" customWidth="1"/>
    <col min="7115" max="7115" width="11.44140625" style="2" customWidth="1"/>
    <col min="7116" max="7116" width="14.44140625" style="2" customWidth="1"/>
    <col min="7117" max="7117" width="61.6640625" style="2" customWidth="1"/>
    <col min="7118" max="7118" width="8.6640625" style="2" customWidth="1"/>
    <col min="7119" max="7119" width="18.33203125" style="2" bestFit="1" customWidth="1"/>
    <col min="7120" max="7120" width="18.88671875" style="2" customWidth="1"/>
    <col min="7121" max="7122" width="15.44140625" style="2" customWidth="1"/>
    <col min="7123" max="7123" width="20.88671875" style="2" bestFit="1" customWidth="1"/>
    <col min="7124" max="7124" width="20.88671875" style="2" customWidth="1"/>
    <col min="7125" max="7125" width="13.88671875" style="2" customWidth="1"/>
    <col min="7126" max="7126" width="16.88671875" style="2" bestFit="1" customWidth="1"/>
    <col min="7127" max="7369" width="8.88671875" style="2"/>
    <col min="7370" max="7370" width="14.109375" style="2" customWidth="1"/>
    <col min="7371" max="7371" width="11.44140625" style="2" customWidth="1"/>
    <col min="7372" max="7372" width="14.44140625" style="2" customWidth="1"/>
    <col min="7373" max="7373" width="61.6640625" style="2" customWidth="1"/>
    <col min="7374" max="7374" width="8.6640625" style="2" customWidth="1"/>
    <col min="7375" max="7375" width="18.33203125" style="2" bestFit="1" customWidth="1"/>
    <col min="7376" max="7376" width="18.88671875" style="2" customWidth="1"/>
    <col min="7377" max="7378" width="15.44140625" style="2" customWidth="1"/>
    <col min="7379" max="7379" width="20.88671875" style="2" bestFit="1" customWidth="1"/>
    <col min="7380" max="7380" width="20.88671875" style="2" customWidth="1"/>
    <col min="7381" max="7381" width="13.88671875" style="2" customWidth="1"/>
    <col min="7382" max="7382" width="16.88671875" style="2" bestFit="1" customWidth="1"/>
    <col min="7383" max="7625" width="8.88671875" style="2"/>
    <col min="7626" max="7626" width="14.109375" style="2" customWidth="1"/>
    <col min="7627" max="7627" width="11.44140625" style="2" customWidth="1"/>
    <col min="7628" max="7628" width="14.44140625" style="2" customWidth="1"/>
    <col min="7629" max="7629" width="61.6640625" style="2" customWidth="1"/>
    <col min="7630" max="7630" width="8.6640625" style="2" customWidth="1"/>
    <col min="7631" max="7631" width="18.33203125" style="2" bestFit="1" customWidth="1"/>
    <col min="7632" max="7632" width="18.88671875" style="2" customWidth="1"/>
    <col min="7633" max="7634" width="15.44140625" style="2" customWidth="1"/>
    <col min="7635" max="7635" width="20.88671875" style="2" bestFit="1" customWidth="1"/>
    <col min="7636" max="7636" width="20.88671875" style="2" customWidth="1"/>
    <col min="7637" max="7637" width="13.88671875" style="2" customWidth="1"/>
    <col min="7638" max="7638" width="16.88671875" style="2" bestFit="1" customWidth="1"/>
    <col min="7639" max="7881" width="8.88671875" style="2"/>
    <col min="7882" max="7882" width="14.109375" style="2" customWidth="1"/>
    <col min="7883" max="7883" width="11.44140625" style="2" customWidth="1"/>
    <col min="7884" max="7884" width="14.44140625" style="2" customWidth="1"/>
    <col min="7885" max="7885" width="61.6640625" style="2" customWidth="1"/>
    <col min="7886" max="7886" width="8.6640625" style="2" customWidth="1"/>
    <col min="7887" max="7887" width="18.33203125" style="2" bestFit="1" customWidth="1"/>
    <col min="7888" max="7888" width="18.88671875" style="2" customWidth="1"/>
    <col min="7889" max="7890" width="15.44140625" style="2" customWidth="1"/>
    <col min="7891" max="7891" width="20.88671875" style="2" bestFit="1" customWidth="1"/>
    <col min="7892" max="7892" width="20.88671875" style="2" customWidth="1"/>
    <col min="7893" max="7893" width="13.88671875" style="2" customWidth="1"/>
    <col min="7894" max="7894" width="16.88671875" style="2" bestFit="1" customWidth="1"/>
    <col min="7895" max="8137" width="8.88671875" style="2"/>
    <col min="8138" max="8138" width="14.109375" style="2" customWidth="1"/>
    <col min="8139" max="8139" width="11.44140625" style="2" customWidth="1"/>
    <col min="8140" max="8140" width="14.44140625" style="2" customWidth="1"/>
    <col min="8141" max="8141" width="61.6640625" style="2" customWidth="1"/>
    <col min="8142" max="8142" width="8.6640625" style="2" customWidth="1"/>
    <col min="8143" max="8143" width="18.33203125" style="2" bestFit="1" customWidth="1"/>
    <col min="8144" max="8144" width="18.88671875" style="2" customWidth="1"/>
    <col min="8145" max="8146" width="15.44140625" style="2" customWidth="1"/>
    <col min="8147" max="8147" width="20.88671875" style="2" bestFit="1" customWidth="1"/>
    <col min="8148" max="8148" width="20.88671875" style="2" customWidth="1"/>
    <col min="8149" max="8149" width="13.88671875" style="2" customWidth="1"/>
    <col min="8150" max="8150" width="16.88671875" style="2" bestFit="1" customWidth="1"/>
    <col min="8151" max="8393" width="8.88671875" style="2"/>
    <col min="8394" max="8394" width="14.109375" style="2" customWidth="1"/>
    <col min="8395" max="8395" width="11.44140625" style="2" customWidth="1"/>
    <col min="8396" max="8396" width="14.44140625" style="2" customWidth="1"/>
    <col min="8397" max="8397" width="61.6640625" style="2" customWidth="1"/>
    <col min="8398" max="8398" width="8.6640625" style="2" customWidth="1"/>
    <col min="8399" max="8399" width="18.33203125" style="2" bestFit="1" customWidth="1"/>
    <col min="8400" max="8400" width="18.88671875" style="2" customWidth="1"/>
    <col min="8401" max="8402" width="15.44140625" style="2" customWidth="1"/>
    <col min="8403" max="8403" width="20.88671875" style="2" bestFit="1" customWidth="1"/>
    <col min="8404" max="8404" width="20.88671875" style="2" customWidth="1"/>
    <col min="8405" max="8405" width="13.88671875" style="2" customWidth="1"/>
    <col min="8406" max="8406" width="16.88671875" style="2" bestFit="1" customWidth="1"/>
    <col min="8407" max="8649" width="8.88671875" style="2"/>
    <col min="8650" max="8650" width="14.109375" style="2" customWidth="1"/>
    <col min="8651" max="8651" width="11.44140625" style="2" customWidth="1"/>
    <col min="8652" max="8652" width="14.44140625" style="2" customWidth="1"/>
    <col min="8653" max="8653" width="61.6640625" style="2" customWidth="1"/>
    <col min="8654" max="8654" width="8.6640625" style="2" customWidth="1"/>
    <col min="8655" max="8655" width="18.33203125" style="2" bestFit="1" customWidth="1"/>
    <col min="8656" max="8656" width="18.88671875" style="2" customWidth="1"/>
    <col min="8657" max="8658" width="15.44140625" style="2" customWidth="1"/>
    <col min="8659" max="8659" width="20.88671875" style="2" bestFit="1" customWidth="1"/>
    <col min="8660" max="8660" width="20.88671875" style="2" customWidth="1"/>
    <col min="8661" max="8661" width="13.88671875" style="2" customWidth="1"/>
    <col min="8662" max="8662" width="16.88671875" style="2" bestFit="1" customWidth="1"/>
    <col min="8663" max="8905" width="8.88671875" style="2"/>
    <col min="8906" max="8906" width="14.109375" style="2" customWidth="1"/>
    <col min="8907" max="8907" width="11.44140625" style="2" customWidth="1"/>
    <col min="8908" max="8908" width="14.44140625" style="2" customWidth="1"/>
    <col min="8909" max="8909" width="61.6640625" style="2" customWidth="1"/>
    <col min="8910" max="8910" width="8.6640625" style="2" customWidth="1"/>
    <col min="8911" max="8911" width="18.33203125" style="2" bestFit="1" customWidth="1"/>
    <col min="8912" max="8912" width="18.88671875" style="2" customWidth="1"/>
    <col min="8913" max="8914" width="15.44140625" style="2" customWidth="1"/>
    <col min="8915" max="8915" width="20.88671875" style="2" bestFit="1" customWidth="1"/>
    <col min="8916" max="8916" width="20.88671875" style="2" customWidth="1"/>
    <col min="8917" max="8917" width="13.88671875" style="2" customWidth="1"/>
    <col min="8918" max="8918" width="16.88671875" style="2" bestFit="1" customWidth="1"/>
    <col min="8919" max="9161" width="8.88671875" style="2"/>
    <col min="9162" max="9162" width="14.109375" style="2" customWidth="1"/>
    <col min="9163" max="9163" width="11.44140625" style="2" customWidth="1"/>
    <col min="9164" max="9164" width="14.44140625" style="2" customWidth="1"/>
    <col min="9165" max="9165" width="61.6640625" style="2" customWidth="1"/>
    <col min="9166" max="9166" width="8.6640625" style="2" customWidth="1"/>
    <col min="9167" max="9167" width="18.33203125" style="2" bestFit="1" customWidth="1"/>
    <col min="9168" max="9168" width="18.88671875" style="2" customWidth="1"/>
    <col min="9169" max="9170" width="15.44140625" style="2" customWidth="1"/>
    <col min="9171" max="9171" width="20.88671875" style="2" bestFit="1" customWidth="1"/>
    <col min="9172" max="9172" width="20.88671875" style="2" customWidth="1"/>
    <col min="9173" max="9173" width="13.88671875" style="2" customWidth="1"/>
    <col min="9174" max="9174" width="16.88671875" style="2" bestFit="1" customWidth="1"/>
    <col min="9175" max="9417" width="8.88671875" style="2"/>
    <col min="9418" max="9418" width="14.109375" style="2" customWidth="1"/>
    <col min="9419" max="9419" width="11.44140625" style="2" customWidth="1"/>
    <col min="9420" max="9420" width="14.44140625" style="2" customWidth="1"/>
    <col min="9421" max="9421" width="61.6640625" style="2" customWidth="1"/>
    <col min="9422" max="9422" width="8.6640625" style="2" customWidth="1"/>
    <col min="9423" max="9423" width="18.33203125" style="2" bestFit="1" customWidth="1"/>
    <col min="9424" max="9424" width="18.88671875" style="2" customWidth="1"/>
    <col min="9425" max="9426" width="15.44140625" style="2" customWidth="1"/>
    <col min="9427" max="9427" width="20.88671875" style="2" bestFit="1" customWidth="1"/>
    <col min="9428" max="9428" width="20.88671875" style="2" customWidth="1"/>
    <col min="9429" max="9429" width="13.88671875" style="2" customWidth="1"/>
    <col min="9430" max="9430" width="16.88671875" style="2" bestFit="1" customWidth="1"/>
    <col min="9431" max="9673" width="8.88671875" style="2"/>
    <col min="9674" max="9674" width="14.109375" style="2" customWidth="1"/>
    <col min="9675" max="9675" width="11.44140625" style="2" customWidth="1"/>
    <col min="9676" max="9676" width="14.44140625" style="2" customWidth="1"/>
    <col min="9677" max="9677" width="61.6640625" style="2" customWidth="1"/>
    <col min="9678" max="9678" width="8.6640625" style="2" customWidth="1"/>
    <col min="9679" max="9679" width="18.33203125" style="2" bestFit="1" customWidth="1"/>
    <col min="9680" max="9680" width="18.88671875" style="2" customWidth="1"/>
    <col min="9681" max="9682" width="15.44140625" style="2" customWidth="1"/>
    <col min="9683" max="9683" width="20.88671875" style="2" bestFit="1" customWidth="1"/>
    <col min="9684" max="9684" width="20.88671875" style="2" customWidth="1"/>
    <col min="9685" max="9685" width="13.88671875" style="2" customWidth="1"/>
    <col min="9686" max="9686" width="16.88671875" style="2" bestFit="1" customWidth="1"/>
    <col min="9687" max="9929" width="8.88671875" style="2"/>
    <col min="9930" max="9930" width="14.109375" style="2" customWidth="1"/>
    <col min="9931" max="9931" width="11.44140625" style="2" customWidth="1"/>
    <col min="9932" max="9932" width="14.44140625" style="2" customWidth="1"/>
    <col min="9933" max="9933" width="61.6640625" style="2" customWidth="1"/>
    <col min="9934" max="9934" width="8.6640625" style="2" customWidth="1"/>
    <col min="9935" max="9935" width="18.33203125" style="2" bestFit="1" customWidth="1"/>
    <col min="9936" max="9936" width="18.88671875" style="2" customWidth="1"/>
    <col min="9937" max="9938" width="15.44140625" style="2" customWidth="1"/>
    <col min="9939" max="9939" width="20.88671875" style="2" bestFit="1" customWidth="1"/>
    <col min="9940" max="9940" width="20.88671875" style="2" customWidth="1"/>
    <col min="9941" max="9941" width="13.88671875" style="2" customWidth="1"/>
    <col min="9942" max="9942" width="16.88671875" style="2" bestFit="1" customWidth="1"/>
    <col min="9943" max="10185" width="8.88671875" style="2"/>
    <col min="10186" max="10186" width="14.109375" style="2" customWidth="1"/>
    <col min="10187" max="10187" width="11.44140625" style="2" customWidth="1"/>
    <col min="10188" max="10188" width="14.44140625" style="2" customWidth="1"/>
    <col min="10189" max="10189" width="61.6640625" style="2" customWidth="1"/>
    <col min="10190" max="10190" width="8.6640625" style="2" customWidth="1"/>
    <col min="10191" max="10191" width="18.33203125" style="2" bestFit="1" customWidth="1"/>
    <col min="10192" max="10192" width="18.88671875" style="2" customWidth="1"/>
    <col min="10193" max="10194" width="15.44140625" style="2" customWidth="1"/>
    <col min="10195" max="10195" width="20.88671875" style="2" bestFit="1" customWidth="1"/>
    <col min="10196" max="10196" width="20.88671875" style="2" customWidth="1"/>
    <col min="10197" max="10197" width="13.88671875" style="2" customWidth="1"/>
    <col min="10198" max="10198" width="16.88671875" style="2" bestFit="1" customWidth="1"/>
    <col min="10199" max="10441" width="8.88671875" style="2"/>
    <col min="10442" max="10442" width="14.109375" style="2" customWidth="1"/>
    <col min="10443" max="10443" width="11.44140625" style="2" customWidth="1"/>
    <col min="10444" max="10444" width="14.44140625" style="2" customWidth="1"/>
    <col min="10445" max="10445" width="61.6640625" style="2" customWidth="1"/>
    <col min="10446" max="10446" width="8.6640625" style="2" customWidth="1"/>
    <col min="10447" max="10447" width="18.33203125" style="2" bestFit="1" customWidth="1"/>
    <col min="10448" max="10448" width="18.88671875" style="2" customWidth="1"/>
    <col min="10449" max="10450" width="15.44140625" style="2" customWidth="1"/>
    <col min="10451" max="10451" width="20.88671875" style="2" bestFit="1" customWidth="1"/>
    <col min="10452" max="10452" width="20.88671875" style="2" customWidth="1"/>
    <col min="10453" max="10453" width="13.88671875" style="2" customWidth="1"/>
    <col min="10454" max="10454" width="16.88671875" style="2" bestFit="1" customWidth="1"/>
    <col min="10455" max="10697" width="8.88671875" style="2"/>
    <col min="10698" max="10698" width="14.109375" style="2" customWidth="1"/>
    <col min="10699" max="10699" width="11.44140625" style="2" customWidth="1"/>
    <col min="10700" max="10700" width="14.44140625" style="2" customWidth="1"/>
    <col min="10701" max="10701" width="61.6640625" style="2" customWidth="1"/>
    <col min="10702" max="10702" width="8.6640625" style="2" customWidth="1"/>
    <col min="10703" max="10703" width="18.33203125" style="2" bestFit="1" customWidth="1"/>
    <col min="10704" max="10704" width="18.88671875" style="2" customWidth="1"/>
    <col min="10705" max="10706" width="15.44140625" style="2" customWidth="1"/>
    <col min="10707" max="10707" width="20.88671875" style="2" bestFit="1" customWidth="1"/>
    <col min="10708" max="10708" width="20.88671875" style="2" customWidth="1"/>
    <col min="10709" max="10709" width="13.88671875" style="2" customWidth="1"/>
    <col min="10710" max="10710" width="16.88671875" style="2" bestFit="1" customWidth="1"/>
    <col min="10711" max="10953" width="8.88671875" style="2"/>
    <col min="10954" max="10954" width="14.109375" style="2" customWidth="1"/>
    <col min="10955" max="10955" width="11.44140625" style="2" customWidth="1"/>
    <col min="10956" max="10956" width="14.44140625" style="2" customWidth="1"/>
    <col min="10957" max="10957" width="61.6640625" style="2" customWidth="1"/>
    <col min="10958" max="10958" width="8.6640625" style="2" customWidth="1"/>
    <col min="10959" max="10959" width="18.33203125" style="2" bestFit="1" customWidth="1"/>
    <col min="10960" max="10960" width="18.88671875" style="2" customWidth="1"/>
    <col min="10961" max="10962" width="15.44140625" style="2" customWidth="1"/>
    <col min="10963" max="10963" width="20.88671875" style="2" bestFit="1" customWidth="1"/>
    <col min="10964" max="10964" width="20.88671875" style="2" customWidth="1"/>
    <col min="10965" max="10965" width="13.88671875" style="2" customWidth="1"/>
    <col min="10966" max="10966" width="16.88671875" style="2" bestFit="1" customWidth="1"/>
    <col min="10967" max="11209" width="8.88671875" style="2"/>
    <col min="11210" max="11210" width="14.109375" style="2" customWidth="1"/>
    <col min="11211" max="11211" width="11.44140625" style="2" customWidth="1"/>
    <col min="11212" max="11212" width="14.44140625" style="2" customWidth="1"/>
    <col min="11213" max="11213" width="61.6640625" style="2" customWidth="1"/>
    <col min="11214" max="11214" width="8.6640625" style="2" customWidth="1"/>
    <col min="11215" max="11215" width="18.33203125" style="2" bestFit="1" customWidth="1"/>
    <col min="11216" max="11216" width="18.88671875" style="2" customWidth="1"/>
    <col min="11217" max="11218" width="15.44140625" style="2" customWidth="1"/>
    <col min="11219" max="11219" width="20.88671875" style="2" bestFit="1" customWidth="1"/>
    <col min="11220" max="11220" width="20.88671875" style="2" customWidth="1"/>
    <col min="11221" max="11221" width="13.88671875" style="2" customWidth="1"/>
    <col min="11222" max="11222" width="16.88671875" style="2" bestFit="1" customWidth="1"/>
    <col min="11223" max="11465" width="8.88671875" style="2"/>
    <col min="11466" max="11466" width="14.109375" style="2" customWidth="1"/>
    <col min="11467" max="11467" width="11.44140625" style="2" customWidth="1"/>
    <col min="11468" max="11468" width="14.44140625" style="2" customWidth="1"/>
    <col min="11469" max="11469" width="61.6640625" style="2" customWidth="1"/>
    <col min="11470" max="11470" width="8.6640625" style="2" customWidth="1"/>
    <col min="11471" max="11471" width="18.33203125" style="2" bestFit="1" customWidth="1"/>
    <col min="11472" max="11472" width="18.88671875" style="2" customWidth="1"/>
    <col min="11473" max="11474" width="15.44140625" style="2" customWidth="1"/>
    <col min="11475" max="11475" width="20.88671875" style="2" bestFit="1" customWidth="1"/>
    <col min="11476" max="11476" width="20.88671875" style="2" customWidth="1"/>
    <col min="11477" max="11477" width="13.88671875" style="2" customWidth="1"/>
    <col min="11478" max="11478" width="16.88671875" style="2" bestFit="1" customWidth="1"/>
    <col min="11479" max="11721" width="8.88671875" style="2"/>
    <col min="11722" max="11722" width="14.109375" style="2" customWidth="1"/>
    <col min="11723" max="11723" width="11.44140625" style="2" customWidth="1"/>
    <col min="11724" max="11724" width="14.44140625" style="2" customWidth="1"/>
    <col min="11725" max="11725" width="61.6640625" style="2" customWidth="1"/>
    <col min="11726" max="11726" width="8.6640625" style="2" customWidth="1"/>
    <col min="11727" max="11727" width="18.33203125" style="2" bestFit="1" customWidth="1"/>
    <col min="11728" max="11728" width="18.88671875" style="2" customWidth="1"/>
    <col min="11729" max="11730" width="15.44140625" style="2" customWidth="1"/>
    <col min="11731" max="11731" width="20.88671875" style="2" bestFit="1" customWidth="1"/>
    <col min="11732" max="11732" width="20.88671875" style="2" customWidth="1"/>
    <col min="11733" max="11733" width="13.88671875" style="2" customWidth="1"/>
    <col min="11734" max="11734" width="16.88671875" style="2" bestFit="1" customWidth="1"/>
    <col min="11735" max="11977" width="8.88671875" style="2"/>
    <col min="11978" max="11978" width="14.109375" style="2" customWidth="1"/>
    <col min="11979" max="11979" width="11.44140625" style="2" customWidth="1"/>
    <col min="11980" max="11980" width="14.44140625" style="2" customWidth="1"/>
    <col min="11981" max="11981" width="61.6640625" style="2" customWidth="1"/>
    <col min="11982" max="11982" width="8.6640625" style="2" customWidth="1"/>
    <col min="11983" max="11983" width="18.33203125" style="2" bestFit="1" customWidth="1"/>
    <col min="11984" max="11984" width="18.88671875" style="2" customWidth="1"/>
    <col min="11985" max="11986" width="15.44140625" style="2" customWidth="1"/>
    <col min="11987" max="11987" width="20.88671875" style="2" bestFit="1" customWidth="1"/>
    <col min="11988" max="11988" width="20.88671875" style="2" customWidth="1"/>
    <col min="11989" max="11989" width="13.88671875" style="2" customWidth="1"/>
    <col min="11990" max="11990" width="16.88671875" style="2" bestFit="1" customWidth="1"/>
    <col min="11991" max="12233" width="8.88671875" style="2"/>
    <col min="12234" max="12234" width="14.109375" style="2" customWidth="1"/>
    <col min="12235" max="12235" width="11.44140625" style="2" customWidth="1"/>
    <col min="12236" max="12236" width="14.44140625" style="2" customWidth="1"/>
    <col min="12237" max="12237" width="61.6640625" style="2" customWidth="1"/>
    <col min="12238" max="12238" width="8.6640625" style="2" customWidth="1"/>
    <col min="12239" max="12239" width="18.33203125" style="2" bestFit="1" customWidth="1"/>
    <col min="12240" max="12240" width="18.88671875" style="2" customWidth="1"/>
    <col min="12241" max="12242" width="15.44140625" style="2" customWidth="1"/>
    <col min="12243" max="12243" width="20.88671875" style="2" bestFit="1" customWidth="1"/>
    <col min="12244" max="12244" width="20.88671875" style="2" customWidth="1"/>
    <col min="12245" max="12245" width="13.88671875" style="2" customWidth="1"/>
    <col min="12246" max="12246" width="16.88671875" style="2" bestFit="1" customWidth="1"/>
    <col min="12247" max="12489" width="8.88671875" style="2"/>
    <col min="12490" max="12490" width="14.109375" style="2" customWidth="1"/>
    <col min="12491" max="12491" width="11.44140625" style="2" customWidth="1"/>
    <col min="12492" max="12492" width="14.44140625" style="2" customWidth="1"/>
    <col min="12493" max="12493" width="61.6640625" style="2" customWidth="1"/>
    <col min="12494" max="12494" width="8.6640625" style="2" customWidth="1"/>
    <col min="12495" max="12495" width="18.33203125" style="2" bestFit="1" customWidth="1"/>
    <col min="12496" max="12496" width="18.88671875" style="2" customWidth="1"/>
    <col min="12497" max="12498" width="15.44140625" style="2" customWidth="1"/>
    <col min="12499" max="12499" width="20.88671875" style="2" bestFit="1" customWidth="1"/>
    <col min="12500" max="12500" width="20.88671875" style="2" customWidth="1"/>
    <col min="12501" max="12501" width="13.88671875" style="2" customWidth="1"/>
    <col min="12502" max="12502" width="16.88671875" style="2" bestFit="1" customWidth="1"/>
    <col min="12503" max="12745" width="8.88671875" style="2"/>
    <col min="12746" max="12746" width="14.109375" style="2" customWidth="1"/>
    <col min="12747" max="12747" width="11.44140625" style="2" customWidth="1"/>
    <col min="12748" max="12748" width="14.44140625" style="2" customWidth="1"/>
    <col min="12749" max="12749" width="61.6640625" style="2" customWidth="1"/>
    <col min="12750" max="12750" width="8.6640625" style="2" customWidth="1"/>
    <col min="12751" max="12751" width="18.33203125" style="2" bestFit="1" customWidth="1"/>
    <col min="12752" max="12752" width="18.88671875" style="2" customWidth="1"/>
    <col min="12753" max="12754" width="15.44140625" style="2" customWidth="1"/>
    <col min="12755" max="12755" width="20.88671875" style="2" bestFit="1" customWidth="1"/>
    <col min="12756" max="12756" width="20.88671875" style="2" customWidth="1"/>
    <col min="12757" max="12757" width="13.88671875" style="2" customWidth="1"/>
    <col min="12758" max="12758" width="16.88671875" style="2" bestFit="1" customWidth="1"/>
    <col min="12759" max="13001" width="8.88671875" style="2"/>
    <col min="13002" max="13002" width="14.109375" style="2" customWidth="1"/>
    <col min="13003" max="13003" width="11.44140625" style="2" customWidth="1"/>
    <col min="13004" max="13004" width="14.44140625" style="2" customWidth="1"/>
    <col min="13005" max="13005" width="61.6640625" style="2" customWidth="1"/>
    <col min="13006" max="13006" width="8.6640625" style="2" customWidth="1"/>
    <col min="13007" max="13007" width="18.33203125" style="2" bestFit="1" customWidth="1"/>
    <col min="13008" max="13008" width="18.88671875" style="2" customWidth="1"/>
    <col min="13009" max="13010" width="15.44140625" style="2" customWidth="1"/>
    <col min="13011" max="13011" width="20.88671875" style="2" bestFit="1" customWidth="1"/>
    <col min="13012" max="13012" width="20.88671875" style="2" customWidth="1"/>
    <col min="13013" max="13013" width="13.88671875" style="2" customWidth="1"/>
    <col min="13014" max="13014" width="16.88671875" style="2" bestFit="1" customWidth="1"/>
    <col min="13015" max="13257" width="8.88671875" style="2"/>
    <col min="13258" max="13258" width="14.109375" style="2" customWidth="1"/>
    <col min="13259" max="13259" width="11.44140625" style="2" customWidth="1"/>
    <col min="13260" max="13260" width="14.44140625" style="2" customWidth="1"/>
    <col min="13261" max="13261" width="61.6640625" style="2" customWidth="1"/>
    <col min="13262" max="13262" width="8.6640625" style="2" customWidth="1"/>
    <col min="13263" max="13263" width="18.33203125" style="2" bestFit="1" customWidth="1"/>
    <col min="13264" max="13264" width="18.88671875" style="2" customWidth="1"/>
    <col min="13265" max="13266" width="15.44140625" style="2" customWidth="1"/>
    <col min="13267" max="13267" width="20.88671875" style="2" bestFit="1" customWidth="1"/>
    <col min="13268" max="13268" width="20.88671875" style="2" customWidth="1"/>
    <col min="13269" max="13269" width="13.88671875" style="2" customWidth="1"/>
    <col min="13270" max="13270" width="16.88671875" style="2" bestFit="1" customWidth="1"/>
    <col min="13271" max="13513" width="8.88671875" style="2"/>
    <col min="13514" max="13514" width="14.109375" style="2" customWidth="1"/>
    <col min="13515" max="13515" width="11.44140625" style="2" customWidth="1"/>
    <col min="13516" max="13516" width="14.44140625" style="2" customWidth="1"/>
    <col min="13517" max="13517" width="61.6640625" style="2" customWidth="1"/>
    <col min="13518" max="13518" width="8.6640625" style="2" customWidth="1"/>
    <col min="13519" max="13519" width="18.33203125" style="2" bestFit="1" customWidth="1"/>
    <col min="13520" max="13520" width="18.88671875" style="2" customWidth="1"/>
    <col min="13521" max="13522" width="15.44140625" style="2" customWidth="1"/>
    <col min="13523" max="13523" width="20.88671875" style="2" bestFit="1" customWidth="1"/>
    <col min="13524" max="13524" width="20.88671875" style="2" customWidth="1"/>
    <col min="13525" max="13525" width="13.88671875" style="2" customWidth="1"/>
    <col min="13526" max="13526" width="16.88671875" style="2" bestFit="1" customWidth="1"/>
    <col min="13527" max="13769" width="8.88671875" style="2"/>
    <col min="13770" max="13770" width="14.109375" style="2" customWidth="1"/>
    <col min="13771" max="13771" width="11.44140625" style="2" customWidth="1"/>
    <col min="13772" max="13772" width="14.44140625" style="2" customWidth="1"/>
    <col min="13773" max="13773" width="61.6640625" style="2" customWidth="1"/>
    <col min="13774" max="13774" width="8.6640625" style="2" customWidth="1"/>
    <col min="13775" max="13775" width="18.33203125" style="2" bestFit="1" customWidth="1"/>
    <col min="13776" max="13776" width="18.88671875" style="2" customWidth="1"/>
    <col min="13777" max="13778" width="15.44140625" style="2" customWidth="1"/>
    <col min="13779" max="13779" width="20.88671875" style="2" bestFit="1" customWidth="1"/>
    <col min="13780" max="13780" width="20.88671875" style="2" customWidth="1"/>
    <col min="13781" max="13781" width="13.88671875" style="2" customWidth="1"/>
    <col min="13782" max="13782" width="16.88671875" style="2" bestFit="1" customWidth="1"/>
    <col min="13783" max="14025" width="8.88671875" style="2"/>
    <col min="14026" max="14026" width="14.109375" style="2" customWidth="1"/>
    <col min="14027" max="14027" width="11.44140625" style="2" customWidth="1"/>
    <col min="14028" max="14028" width="14.44140625" style="2" customWidth="1"/>
    <col min="14029" max="14029" width="61.6640625" style="2" customWidth="1"/>
    <col min="14030" max="14030" width="8.6640625" style="2" customWidth="1"/>
    <col min="14031" max="14031" width="18.33203125" style="2" bestFit="1" customWidth="1"/>
    <col min="14032" max="14032" width="18.88671875" style="2" customWidth="1"/>
    <col min="14033" max="14034" width="15.44140625" style="2" customWidth="1"/>
    <col min="14035" max="14035" width="20.88671875" style="2" bestFit="1" customWidth="1"/>
    <col min="14036" max="14036" width="20.88671875" style="2" customWidth="1"/>
    <col min="14037" max="14037" width="13.88671875" style="2" customWidth="1"/>
    <col min="14038" max="14038" width="16.88671875" style="2" bestFit="1" customWidth="1"/>
    <col min="14039" max="14281" width="8.88671875" style="2"/>
    <col min="14282" max="14282" width="14.109375" style="2" customWidth="1"/>
    <col min="14283" max="14283" width="11.44140625" style="2" customWidth="1"/>
    <col min="14284" max="14284" width="14.44140625" style="2" customWidth="1"/>
    <col min="14285" max="14285" width="61.6640625" style="2" customWidth="1"/>
    <col min="14286" max="14286" width="8.6640625" style="2" customWidth="1"/>
    <col min="14287" max="14287" width="18.33203125" style="2" bestFit="1" customWidth="1"/>
    <col min="14288" max="14288" width="18.88671875" style="2" customWidth="1"/>
    <col min="14289" max="14290" width="15.44140625" style="2" customWidth="1"/>
    <col min="14291" max="14291" width="20.88671875" style="2" bestFit="1" customWidth="1"/>
    <col min="14292" max="14292" width="20.88671875" style="2" customWidth="1"/>
    <col min="14293" max="14293" width="13.88671875" style="2" customWidth="1"/>
    <col min="14294" max="14294" width="16.88671875" style="2" bestFit="1" customWidth="1"/>
    <col min="14295" max="14537" width="8.88671875" style="2"/>
    <col min="14538" max="14538" width="14.109375" style="2" customWidth="1"/>
    <col min="14539" max="14539" width="11.44140625" style="2" customWidth="1"/>
    <col min="14540" max="14540" width="14.44140625" style="2" customWidth="1"/>
    <col min="14541" max="14541" width="61.6640625" style="2" customWidth="1"/>
    <col min="14542" max="14542" width="8.6640625" style="2" customWidth="1"/>
    <col min="14543" max="14543" width="18.33203125" style="2" bestFit="1" customWidth="1"/>
    <col min="14544" max="14544" width="18.88671875" style="2" customWidth="1"/>
    <col min="14545" max="14546" width="15.44140625" style="2" customWidth="1"/>
    <col min="14547" max="14547" width="20.88671875" style="2" bestFit="1" customWidth="1"/>
    <col min="14548" max="14548" width="20.88671875" style="2" customWidth="1"/>
    <col min="14549" max="14549" width="13.88671875" style="2" customWidth="1"/>
    <col min="14550" max="14550" width="16.88671875" style="2" bestFit="1" customWidth="1"/>
    <col min="14551" max="14793" width="8.88671875" style="2"/>
    <col min="14794" max="14794" width="14.109375" style="2" customWidth="1"/>
    <col min="14795" max="14795" width="11.44140625" style="2" customWidth="1"/>
    <col min="14796" max="14796" width="14.44140625" style="2" customWidth="1"/>
    <col min="14797" max="14797" width="61.6640625" style="2" customWidth="1"/>
    <col min="14798" max="14798" width="8.6640625" style="2" customWidth="1"/>
    <col min="14799" max="14799" width="18.33203125" style="2" bestFit="1" customWidth="1"/>
    <col min="14800" max="14800" width="18.88671875" style="2" customWidth="1"/>
    <col min="14801" max="14802" width="15.44140625" style="2" customWidth="1"/>
    <col min="14803" max="14803" width="20.88671875" style="2" bestFit="1" customWidth="1"/>
    <col min="14804" max="14804" width="20.88671875" style="2" customWidth="1"/>
    <col min="14805" max="14805" width="13.88671875" style="2" customWidth="1"/>
    <col min="14806" max="14806" width="16.88671875" style="2" bestFit="1" customWidth="1"/>
    <col min="14807" max="15049" width="8.88671875" style="2"/>
    <col min="15050" max="15050" width="14.109375" style="2" customWidth="1"/>
    <col min="15051" max="15051" width="11.44140625" style="2" customWidth="1"/>
    <col min="15052" max="15052" width="14.44140625" style="2" customWidth="1"/>
    <col min="15053" max="15053" width="61.6640625" style="2" customWidth="1"/>
    <col min="15054" max="15054" width="8.6640625" style="2" customWidth="1"/>
    <col min="15055" max="15055" width="18.33203125" style="2" bestFit="1" customWidth="1"/>
    <col min="15056" max="15056" width="18.88671875" style="2" customWidth="1"/>
    <col min="15057" max="15058" width="15.44140625" style="2" customWidth="1"/>
    <col min="15059" max="15059" width="20.88671875" style="2" bestFit="1" customWidth="1"/>
    <col min="15060" max="15060" width="20.88671875" style="2" customWidth="1"/>
    <col min="15061" max="15061" width="13.88671875" style="2" customWidth="1"/>
    <col min="15062" max="15062" width="16.88671875" style="2" bestFit="1" customWidth="1"/>
    <col min="15063" max="15305" width="8.88671875" style="2"/>
    <col min="15306" max="15306" width="14.109375" style="2" customWidth="1"/>
    <col min="15307" max="15307" width="11.44140625" style="2" customWidth="1"/>
    <col min="15308" max="15308" width="14.44140625" style="2" customWidth="1"/>
    <col min="15309" max="15309" width="61.6640625" style="2" customWidth="1"/>
    <col min="15310" max="15310" width="8.6640625" style="2" customWidth="1"/>
    <col min="15311" max="15311" width="18.33203125" style="2" bestFit="1" customWidth="1"/>
    <col min="15312" max="15312" width="18.88671875" style="2" customWidth="1"/>
    <col min="15313" max="15314" width="15.44140625" style="2" customWidth="1"/>
    <col min="15315" max="15315" width="20.88671875" style="2" bestFit="1" customWidth="1"/>
    <col min="15316" max="15316" width="20.88671875" style="2" customWidth="1"/>
    <col min="15317" max="15317" width="13.88671875" style="2" customWidth="1"/>
    <col min="15318" max="15318" width="16.88671875" style="2" bestFit="1" customWidth="1"/>
    <col min="15319" max="15561" width="8.88671875" style="2"/>
    <col min="15562" max="15562" width="14.109375" style="2" customWidth="1"/>
    <col min="15563" max="15563" width="11.44140625" style="2" customWidth="1"/>
    <col min="15564" max="15564" width="14.44140625" style="2" customWidth="1"/>
    <col min="15565" max="15565" width="61.6640625" style="2" customWidth="1"/>
    <col min="15566" max="15566" width="8.6640625" style="2" customWidth="1"/>
    <col min="15567" max="15567" width="18.33203125" style="2" bestFit="1" customWidth="1"/>
    <col min="15568" max="15568" width="18.88671875" style="2" customWidth="1"/>
    <col min="15569" max="15570" width="15.44140625" style="2" customWidth="1"/>
    <col min="15571" max="15571" width="20.88671875" style="2" bestFit="1" customWidth="1"/>
    <col min="15572" max="15572" width="20.88671875" style="2" customWidth="1"/>
    <col min="15573" max="15573" width="13.88671875" style="2" customWidth="1"/>
    <col min="15574" max="15574" width="16.88671875" style="2" bestFit="1" customWidth="1"/>
    <col min="15575" max="15817" width="8.88671875" style="2"/>
    <col min="15818" max="15818" width="14.109375" style="2" customWidth="1"/>
    <col min="15819" max="15819" width="11.44140625" style="2" customWidth="1"/>
    <col min="15820" max="15820" width="14.44140625" style="2" customWidth="1"/>
    <col min="15821" max="15821" width="61.6640625" style="2" customWidth="1"/>
    <col min="15822" max="15822" width="8.6640625" style="2" customWidth="1"/>
    <col min="15823" max="15823" width="18.33203125" style="2" bestFit="1" customWidth="1"/>
    <col min="15824" max="15824" width="18.88671875" style="2" customWidth="1"/>
    <col min="15825" max="15826" width="15.44140625" style="2" customWidth="1"/>
    <col min="15827" max="15827" width="20.88671875" style="2" bestFit="1" customWidth="1"/>
    <col min="15828" max="15828" width="20.88671875" style="2" customWidth="1"/>
    <col min="15829" max="15829" width="13.88671875" style="2" customWidth="1"/>
    <col min="15830" max="15830" width="16.88671875" style="2" bestFit="1" customWidth="1"/>
    <col min="15831" max="16073" width="8.88671875" style="2"/>
    <col min="16074" max="16074" width="14.109375" style="2" customWidth="1"/>
    <col min="16075" max="16075" width="11.44140625" style="2" customWidth="1"/>
    <col min="16076" max="16076" width="14.44140625" style="2" customWidth="1"/>
    <col min="16077" max="16077" width="61.6640625" style="2" customWidth="1"/>
    <col min="16078" max="16078" width="8.6640625" style="2" customWidth="1"/>
    <col min="16079" max="16079" width="18.33203125" style="2" bestFit="1" customWidth="1"/>
    <col min="16080" max="16080" width="18.88671875" style="2" customWidth="1"/>
    <col min="16081" max="16082" width="15.44140625" style="2" customWidth="1"/>
    <col min="16083" max="16083" width="20.88671875" style="2" bestFit="1" customWidth="1"/>
    <col min="16084" max="16084" width="20.88671875" style="2" customWidth="1"/>
    <col min="16085" max="16085" width="13.88671875" style="2" customWidth="1"/>
    <col min="16086" max="16086" width="16.88671875" style="2" bestFit="1" customWidth="1"/>
    <col min="16087" max="16384" width="8.88671875" style="2"/>
  </cols>
  <sheetData>
    <row r="1" spans="1:75" x14ac:dyDescent="0.25">
      <c r="E1" s="596" t="s">
        <v>262</v>
      </c>
      <c r="F1" s="595" t="s">
        <v>263</v>
      </c>
      <c r="G1" s="596"/>
      <c r="H1" s="496"/>
      <c r="I1" s="599" t="s">
        <v>300</v>
      </c>
      <c r="J1" s="588"/>
      <c r="K1" s="588"/>
      <c r="L1" s="589"/>
      <c r="M1" s="542" t="s">
        <v>223</v>
      </c>
      <c r="N1" s="588" t="s">
        <v>224</v>
      </c>
      <c r="O1" s="589"/>
      <c r="P1" s="497"/>
      <c r="Q1" s="587"/>
      <c r="R1" s="587"/>
      <c r="S1" s="500"/>
      <c r="T1" s="500"/>
      <c r="U1" s="500"/>
      <c r="V1" s="500"/>
      <c r="W1" s="500"/>
      <c r="X1" s="501"/>
      <c r="Y1" s="588" t="s">
        <v>224</v>
      </c>
      <c r="Z1" s="589"/>
      <c r="AA1" s="502" t="s">
        <v>225</v>
      </c>
      <c r="AB1" s="502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4"/>
    </row>
    <row r="2" spans="1:75" ht="13.95" customHeight="1" x14ac:dyDescent="0.25">
      <c r="E2" s="596"/>
      <c r="F2" s="595"/>
      <c r="G2" s="596"/>
      <c r="H2" s="600" t="s">
        <v>297</v>
      </c>
      <c r="I2" s="590"/>
      <c r="J2" s="590"/>
      <c r="K2" s="590"/>
      <c r="L2" s="591"/>
      <c r="M2" s="606" t="s">
        <v>301</v>
      </c>
      <c r="N2" s="543"/>
      <c r="O2" s="544"/>
      <c r="P2" s="499"/>
      <c r="Q2" s="362"/>
      <c r="R2" s="362"/>
      <c r="S2" s="367"/>
      <c r="T2" s="367"/>
      <c r="U2" s="370"/>
      <c r="V2" s="370"/>
      <c r="W2" s="370"/>
      <c r="X2" s="505"/>
      <c r="Y2" s="590" t="s">
        <v>303</v>
      </c>
      <c r="Z2" s="591"/>
      <c r="AA2" s="369"/>
      <c r="AB2" s="369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0"/>
      <c r="BR2" s="585" t="s">
        <v>319</v>
      </c>
    </row>
    <row r="3" spans="1:75" x14ac:dyDescent="0.25">
      <c r="E3" s="596"/>
      <c r="F3" s="595"/>
      <c r="G3" s="596"/>
      <c r="H3" s="362"/>
      <c r="I3" s="362"/>
      <c r="J3" s="601" t="s">
        <v>296</v>
      </c>
      <c r="K3" s="590"/>
      <c r="L3" s="591"/>
      <c r="M3" s="607"/>
      <c r="N3" s="608" t="s">
        <v>330</v>
      </c>
      <c r="O3" s="609"/>
      <c r="P3" s="362"/>
      <c r="Q3" s="362"/>
      <c r="R3" s="362"/>
      <c r="S3" s="367"/>
      <c r="T3" s="367"/>
      <c r="U3" s="370"/>
      <c r="V3" s="370"/>
      <c r="W3" s="370"/>
      <c r="X3" s="506"/>
      <c r="Y3" s="362"/>
      <c r="Z3" s="492"/>
      <c r="AA3" s="369"/>
      <c r="AB3" s="369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370"/>
      <c r="BR3" s="585"/>
    </row>
    <row r="4" spans="1:75" x14ac:dyDescent="0.25">
      <c r="E4" s="598"/>
      <c r="F4" s="597"/>
      <c r="G4" s="598"/>
      <c r="H4" s="362"/>
      <c r="I4" s="362"/>
      <c r="J4" s="603" t="s">
        <v>298</v>
      </c>
      <c r="K4" s="604"/>
      <c r="L4" s="605"/>
      <c r="M4" s="492"/>
      <c r="N4" s="545"/>
      <c r="O4" s="363"/>
      <c r="P4" s="362"/>
      <c r="Q4" s="362"/>
      <c r="R4" s="362"/>
      <c r="S4" s="367"/>
      <c r="T4" s="411"/>
      <c r="U4" s="370"/>
      <c r="V4" s="370"/>
      <c r="W4" s="370"/>
      <c r="X4" s="507"/>
      <c r="Y4" s="362"/>
      <c r="Z4" s="363"/>
      <c r="AA4" s="369"/>
      <c r="AB4" s="369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586"/>
    </row>
    <row r="5" spans="1:75" x14ac:dyDescent="0.25">
      <c r="E5" s="368" t="s">
        <v>261</v>
      </c>
      <c r="F5" s="365" t="s">
        <v>61</v>
      </c>
      <c r="G5" s="365" t="s">
        <v>61</v>
      </c>
      <c r="H5" s="451" t="s">
        <v>61</v>
      </c>
      <c r="I5" s="365" t="s">
        <v>61</v>
      </c>
      <c r="J5" s="365" t="s">
        <v>61</v>
      </c>
      <c r="K5" s="447" t="s">
        <v>61</v>
      </c>
      <c r="L5" s="448" t="s">
        <v>61</v>
      </c>
      <c r="M5" s="546" t="s">
        <v>299</v>
      </c>
      <c r="N5" s="547" t="s">
        <v>331</v>
      </c>
      <c r="O5" s="454"/>
      <c r="P5" s="454" t="s">
        <v>302</v>
      </c>
      <c r="Q5" s="366"/>
      <c r="R5" s="366"/>
      <c r="S5" s="366"/>
      <c r="T5" s="366"/>
      <c r="U5" s="366"/>
      <c r="V5" s="366"/>
      <c r="W5" s="366"/>
      <c r="X5" s="454"/>
      <c r="Y5" s="366"/>
      <c r="Z5" s="454"/>
      <c r="AA5" s="366" t="s">
        <v>304</v>
      </c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</row>
    <row r="6" spans="1:75" x14ac:dyDescent="0.25">
      <c r="E6" s="368" t="s">
        <v>305</v>
      </c>
      <c r="F6" s="368">
        <v>1</v>
      </c>
      <c r="G6" s="368">
        <v>2</v>
      </c>
      <c r="H6" s="449">
        <v>3</v>
      </c>
      <c r="I6" s="368">
        <v>4</v>
      </c>
      <c r="J6" s="368">
        <v>5</v>
      </c>
      <c r="K6" s="368">
        <v>6</v>
      </c>
      <c r="L6" s="449">
        <v>7</v>
      </c>
      <c r="M6" s="368">
        <v>8</v>
      </c>
      <c r="N6" s="368">
        <v>9</v>
      </c>
      <c r="O6" s="449">
        <v>10</v>
      </c>
      <c r="P6" s="368">
        <v>11</v>
      </c>
      <c r="Q6" s="368">
        <v>12</v>
      </c>
      <c r="R6" s="368">
        <v>13</v>
      </c>
      <c r="S6" s="368">
        <v>14</v>
      </c>
      <c r="T6" s="368">
        <v>15</v>
      </c>
      <c r="U6" s="368">
        <v>16</v>
      </c>
      <c r="V6" s="368">
        <v>17</v>
      </c>
      <c r="W6" s="368">
        <v>18</v>
      </c>
      <c r="X6" s="449">
        <v>19</v>
      </c>
      <c r="Y6" s="368">
        <v>20</v>
      </c>
      <c r="Z6" s="449">
        <v>21</v>
      </c>
      <c r="AA6" s="368">
        <v>22</v>
      </c>
      <c r="AB6" s="368">
        <v>23</v>
      </c>
      <c r="AC6" s="368">
        <v>24</v>
      </c>
      <c r="AD6" s="368">
        <v>25</v>
      </c>
      <c r="AE6" s="368">
        <v>26</v>
      </c>
      <c r="AF6" s="368">
        <v>27</v>
      </c>
      <c r="AG6" s="368">
        <v>28</v>
      </c>
      <c r="AH6" s="368">
        <v>29</v>
      </c>
      <c r="AI6" s="368">
        <v>30</v>
      </c>
      <c r="AJ6" s="368">
        <v>31</v>
      </c>
      <c r="AK6" s="368">
        <v>32</v>
      </c>
      <c r="AL6" s="368">
        <v>33</v>
      </c>
      <c r="AM6" s="368">
        <v>34</v>
      </c>
      <c r="AN6" s="368">
        <v>35</v>
      </c>
      <c r="AO6" s="368">
        <v>36</v>
      </c>
      <c r="AP6" s="368">
        <v>37</v>
      </c>
      <c r="AQ6" s="368">
        <v>38</v>
      </c>
      <c r="AR6" s="368">
        <v>39</v>
      </c>
      <c r="AS6" s="368">
        <v>40</v>
      </c>
      <c r="AT6" s="368">
        <v>41</v>
      </c>
      <c r="AU6" s="368">
        <v>42</v>
      </c>
      <c r="AV6" s="368">
        <v>43</v>
      </c>
      <c r="AW6" s="368">
        <v>44</v>
      </c>
      <c r="AX6" s="368">
        <v>45</v>
      </c>
      <c r="AY6" s="368">
        <v>46</v>
      </c>
      <c r="AZ6" s="368">
        <v>47</v>
      </c>
      <c r="BA6" s="368">
        <v>48</v>
      </c>
      <c r="BB6" s="368">
        <v>49</v>
      </c>
      <c r="BC6" s="368">
        <v>50</v>
      </c>
      <c r="BD6" s="368">
        <v>51</v>
      </c>
      <c r="BE6" s="368">
        <v>52</v>
      </c>
      <c r="BF6" s="368">
        <v>53</v>
      </c>
      <c r="BG6" s="368">
        <v>54</v>
      </c>
      <c r="BH6" s="368">
        <v>55</v>
      </c>
      <c r="BI6" s="368">
        <v>56</v>
      </c>
      <c r="BJ6" s="368">
        <v>57</v>
      </c>
      <c r="BK6" s="368">
        <v>58</v>
      </c>
      <c r="BL6" s="368">
        <v>59</v>
      </c>
      <c r="BM6" s="368">
        <v>60</v>
      </c>
      <c r="BN6" s="368">
        <v>61</v>
      </c>
      <c r="BO6" s="368">
        <v>62</v>
      </c>
      <c r="BP6" s="368">
        <v>63</v>
      </c>
      <c r="BQ6" s="368">
        <v>64</v>
      </c>
      <c r="BR6" s="368">
        <v>65</v>
      </c>
    </row>
    <row r="7" spans="1:75" x14ac:dyDescent="0.25">
      <c r="E7" s="304" t="s">
        <v>36</v>
      </c>
      <c r="F7" s="373">
        <v>2023</v>
      </c>
      <c r="G7" s="373">
        <v>2024</v>
      </c>
      <c r="H7" s="450">
        <v>2025</v>
      </c>
      <c r="I7" s="373">
        <v>2026</v>
      </c>
      <c r="J7" s="373">
        <v>2027</v>
      </c>
      <c r="K7" s="373">
        <v>2028</v>
      </c>
      <c r="L7" s="450">
        <v>2029</v>
      </c>
      <c r="M7" s="373">
        <v>2030</v>
      </c>
      <c r="N7" s="373">
        <v>2031</v>
      </c>
      <c r="O7" s="450">
        <v>2032</v>
      </c>
      <c r="P7" s="373">
        <v>2033</v>
      </c>
      <c r="Q7" s="373">
        <v>2034</v>
      </c>
      <c r="R7" s="373">
        <v>2035</v>
      </c>
      <c r="S7" s="373">
        <v>2036</v>
      </c>
      <c r="T7" s="373">
        <v>2037</v>
      </c>
      <c r="U7" s="373">
        <v>2038</v>
      </c>
      <c r="V7" s="373">
        <v>2039</v>
      </c>
      <c r="W7" s="373">
        <v>2040</v>
      </c>
      <c r="X7" s="450">
        <v>2041</v>
      </c>
      <c r="Y7" s="373">
        <v>2042</v>
      </c>
      <c r="Z7" s="450">
        <v>2043</v>
      </c>
      <c r="AA7" s="373">
        <v>2044</v>
      </c>
      <c r="AB7" s="373">
        <v>2045</v>
      </c>
      <c r="AC7" s="373">
        <v>2046</v>
      </c>
      <c r="AD7" s="373">
        <v>2047</v>
      </c>
      <c r="AE7" s="373">
        <v>2048</v>
      </c>
      <c r="AF7" s="373">
        <v>2049</v>
      </c>
      <c r="AG7" s="373">
        <v>2050</v>
      </c>
      <c r="AH7" s="373">
        <v>2051</v>
      </c>
      <c r="AI7" s="373">
        <v>2052</v>
      </c>
      <c r="AJ7" s="373">
        <v>2053</v>
      </c>
      <c r="AK7" s="373">
        <v>2054</v>
      </c>
      <c r="AL7" s="373">
        <v>2055</v>
      </c>
      <c r="AM7" s="373">
        <v>2056</v>
      </c>
      <c r="AN7" s="373">
        <v>2057</v>
      </c>
      <c r="AO7" s="373">
        <v>2058</v>
      </c>
      <c r="AP7" s="373">
        <v>2059</v>
      </c>
      <c r="AQ7" s="373">
        <v>2060</v>
      </c>
      <c r="AR7" s="373">
        <v>2061</v>
      </c>
      <c r="AS7" s="373">
        <v>2062</v>
      </c>
      <c r="AT7" s="373">
        <v>2063</v>
      </c>
      <c r="AU7" s="373">
        <v>2064</v>
      </c>
      <c r="AV7" s="373">
        <v>2065</v>
      </c>
      <c r="AW7" s="373">
        <v>2066</v>
      </c>
      <c r="AX7" s="373">
        <v>2067</v>
      </c>
      <c r="AY7" s="373">
        <v>2068</v>
      </c>
      <c r="AZ7" s="373">
        <v>2069</v>
      </c>
      <c r="BA7" s="373">
        <v>2070</v>
      </c>
      <c r="BB7" s="373">
        <v>2071</v>
      </c>
      <c r="BC7" s="373">
        <v>2072</v>
      </c>
      <c r="BD7" s="373">
        <v>2073</v>
      </c>
      <c r="BE7" s="373">
        <v>2074</v>
      </c>
      <c r="BF7" s="373">
        <v>2075</v>
      </c>
      <c r="BG7" s="373">
        <v>2076</v>
      </c>
      <c r="BH7" s="373">
        <v>2077</v>
      </c>
      <c r="BI7" s="373">
        <v>2078</v>
      </c>
      <c r="BJ7" s="373">
        <v>2079</v>
      </c>
      <c r="BK7" s="373">
        <v>2080</v>
      </c>
      <c r="BL7" s="373">
        <v>2081</v>
      </c>
      <c r="BM7" s="373">
        <v>2082</v>
      </c>
      <c r="BN7" s="373">
        <v>2083</v>
      </c>
      <c r="BO7" s="373">
        <v>2084</v>
      </c>
      <c r="BP7" s="373">
        <v>2085</v>
      </c>
      <c r="BQ7" s="373">
        <v>2086</v>
      </c>
      <c r="BR7" s="373">
        <v>2087</v>
      </c>
    </row>
    <row r="8" spans="1:75" ht="17.399999999999999" x14ac:dyDescent="0.3">
      <c r="A8" s="24" t="str">
        <f>"Sumário de Capex - "&amp;Capa!C7&amp;""</f>
        <v>Sumário de Capex - Nova FERROESTE</v>
      </c>
      <c r="D8" s="48"/>
      <c r="E8" s="223"/>
      <c r="F8" s="223"/>
      <c r="G8" s="223"/>
      <c r="H8" s="223"/>
      <c r="I8" s="610"/>
      <c r="J8" s="611"/>
      <c r="K8" s="610"/>
      <c r="L8" s="617"/>
      <c r="M8" s="611"/>
      <c r="N8" s="610"/>
      <c r="O8" s="611"/>
      <c r="P8" s="248"/>
      <c r="Q8" s="610"/>
      <c r="R8" s="611"/>
      <c r="S8" s="348"/>
      <c r="T8" s="349"/>
      <c r="U8" s="349"/>
      <c r="V8" s="349"/>
      <c r="W8" s="349"/>
      <c r="X8" s="349"/>
      <c r="Y8" s="349"/>
      <c r="Z8" s="610"/>
      <c r="AA8" s="611"/>
      <c r="AB8" s="249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250"/>
      <c r="BS8" s="48"/>
    </row>
    <row r="9" spans="1:75" x14ac:dyDescent="0.25">
      <c r="D9" s="48"/>
      <c r="E9" s="237"/>
      <c r="F9" s="336"/>
      <c r="G9" s="336"/>
      <c r="H9" s="337"/>
      <c r="I9" s="612"/>
      <c r="J9" s="613"/>
      <c r="K9" s="614"/>
      <c r="L9" s="615"/>
      <c r="M9" s="616"/>
      <c r="N9" s="243"/>
      <c r="O9" s="244"/>
      <c r="P9" s="245"/>
      <c r="Q9" s="238"/>
      <c r="R9" s="244"/>
      <c r="S9" s="238"/>
      <c r="T9" s="238"/>
      <c r="U9" s="238"/>
      <c r="V9" s="238"/>
      <c r="W9" s="238"/>
      <c r="X9" s="238"/>
      <c r="Y9" s="238"/>
      <c r="Z9" s="238"/>
      <c r="AA9" s="244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48"/>
    </row>
    <row r="10" spans="1:75" s="35" customFormat="1" ht="14.4" x14ac:dyDescent="0.3">
      <c r="B10" s="20" t="s">
        <v>10</v>
      </c>
      <c r="C10" s="565"/>
      <c r="D10" s="109"/>
      <c r="E10" s="217"/>
      <c r="F10" s="251">
        <v>0</v>
      </c>
      <c r="G10" s="251">
        <v>1</v>
      </c>
      <c r="H10" s="251">
        <v>2</v>
      </c>
      <c r="I10" s="251">
        <v>3</v>
      </c>
      <c r="J10" s="251">
        <v>4</v>
      </c>
      <c r="K10" s="251">
        <v>5</v>
      </c>
      <c r="L10" s="251">
        <v>6</v>
      </c>
      <c r="M10" s="251">
        <v>7</v>
      </c>
      <c r="N10" s="251">
        <v>8</v>
      </c>
      <c r="O10" s="251">
        <v>9</v>
      </c>
      <c r="P10" s="251">
        <v>10</v>
      </c>
      <c r="Q10" s="251">
        <v>11</v>
      </c>
      <c r="R10" s="251">
        <v>12</v>
      </c>
      <c r="S10" s="251">
        <v>13</v>
      </c>
      <c r="T10" s="251">
        <v>14</v>
      </c>
      <c r="U10" s="251">
        <v>15</v>
      </c>
      <c r="V10" s="251">
        <v>16</v>
      </c>
      <c r="W10" s="251">
        <v>17</v>
      </c>
      <c r="X10" s="251">
        <v>18</v>
      </c>
      <c r="Y10" s="251">
        <v>19</v>
      </c>
      <c r="Z10" s="251">
        <v>20</v>
      </c>
      <c r="AA10" s="251">
        <v>21</v>
      </c>
      <c r="AB10" s="251">
        <v>22</v>
      </c>
      <c r="AC10" s="251">
        <v>23</v>
      </c>
      <c r="AD10" s="251">
        <v>24</v>
      </c>
      <c r="AE10" s="251">
        <v>25</v>
      </c>
      <c r="AF10" s="251">
        <v>26</v>
      </c>
      <c r="AG10" s="251">
        <v>27</v>
      </c>
      <c r="AH10" s="251">
        <v>28</v>
      </c>
      <c r="AI10" s="251">
        <v>29</v>
      </c>
      <c r="AJ10" s="251">
        <v>30</v>
      </c>
      <c r="AK10" s="251">
        <v>31</v>
      </c>
      <c r="AL10" s="251">
        <v>32</v>
      </c>
      <c r="AM10" s="251">
        <v>33</v>
      </c>
      <c r="AN10" s="251">
        <v>34</v>
      </c>
      <c r="AO10" s="251">
        <v>35</v>
      </c>
      <c r="AP10" s="251">
        <v>36</v>
      </c>
      <c r="AQ10" s="251">
        <v>37</v>
      </c>
      <c r="AR10" s="251">
        <v>38</v>
      </c>
      <c r="AS10" s="251">
        <v>39</v>
      </c>
      <c r="AT10" s="251">
        <v>40</v>
      </c>
      <c r="AU10" s="251">
        <v>41</v>
      </c>
      <c r="AV10" s="251">
        <v>42</v>
      </c>
      <c r="AW10" s="251">
        <v>43</v>
      </c>
      <c r="AX10" s="251">
        <v>44</v>
      </c>
      <c r="AY10" s="251">
        <v>45</v>
      </c>
      <c r="AZ10" s="251">
        <v>46</v>
      </c>
      <c r="BA10" s="251">
        <v>47</v>
      </c>
      <c r="BB10" s="251">
        <v>48</v>
      </c>
      <c r="BC10" s="251">
        <v>49</v>
      </c>
      <c r="BD10" s="251">
        <v>50</v>
      </c>
      <c r="BE10" s="251">
        <v>51</v>
      </c>
      <c r="BF10" s="251">
        <v>52</v>
      </c>
      <c r="BG10" s="251">
        <v>53</v>
      </c>
      <c r="BH10" s="251">
        <v>54</v>
      </c>
      <c r="BI10" s="251">
        <v>55</v>
      </c>
      <c r="BJ10" s="251">
        <v>56</v>
      </c>
      <c r="BK10" s="251">
        <v>57</v>
      </c>
      <c r="BL10" s="251">
        <v>58</v>
      </c>
      <c r="BM10" s="251">
        <v>59</v>
      </c>
      <c r="BN10" s="251">
        <v>60</v>
      </c>
      <c r="BO10" s="251">
        <v>61</v>
      </c>
      <c r="BP10" s="251">
        <v>62</v>
      </c>
      <c r="BQ10" s="251">
        <v>63</v>
      </c>
      <c r="BR10" s="251">
        <v>64</v>
      </c>
      <c r="BS10" s="109"/>
    </row>
    <row r="11" spans="1:75" ht="15" customHeight="1" x14ac:dyDescent="0.25"/>
    <row r="12" spans="1:75" ht="15" hidden="1" customHeight="1" x14ac:dyDescent="0.3">
      <c r="B12" s="138" t="s">
        <v>48</v>
      </c>
      <c r="C12" s="136"/>
      <c r="D12" s="136"/>
      <c r="E12" s="136"/>
      <c r="F12" s="136"/>
      <c r="G12" s="191"/>
      <c r="H12" s="192"/>
      <c r="I12" s="192"/>
      <c r="J12" s="192"/>
      <c r="K12" s="192"/>
      <c r="L12" s="192"/>
      <c r="M12" s="192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</row>
    <row r="13" spans="1:75" ht="15" hidden="1" customHeight="1" x14ac:dyDescent="0.3">
      <c r="B13" s="139"/>
      <c r="C13" s="139"/>
      <c r="D13" s="140" t="s">
        <v>222</v>
      </c>
      <c r="E13" s="334"/>
      <c r="F13" s="334"/>
      <c r="G13" s="193"/>
      <c r="H13" s="193"/>
      <c r="I13" s="193"/>
      <c r="J13" s="193"/>
      <c r="K13" s="193"/>
      <c r="L13" s="193"/>
      <c r="M13" s="193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"/>
      <c r="BW13" s="19"/>
    </row>
    <row r="14" spans="1:75" ht="15" hidden="1" customHeight="1" x14ac:dyDescent="0.25">
      <c r="A14" s="41">
        <v>1</v>
      </c>
      <c r="B14" s="137" t="str">
        <f>B37</f>
        <v>ENGENHARIA</v>
      </c>
      <c r="C14" s="137"/>
      <c r="D14" s="141">
        <f>D37</f>
        <v>939921045.32514167</v>
      </c>
      <c r="E14" s="147"/>
      <c r="F14" s="147"/>
      <c r="G14" s="195"/>
      <c r="H14" s="195"/>
      <c r="I14" s="195"/>
      <c r="J14" s="195"/>
      <c r="K14" s="195"/>
      <c r="L14" s="195"/>
      <c r="M14" s="195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7"/>
      <c r="BW14" s="198"/>
    </row>
    <row r="15" spans="1:75" ht="15" hidden="1" customHeight="1" x14ac:dyDescent="0.25">
      <c r="A15" s="41">
        <v>2</v>
      </c>
      <c r="B15" s="142" t="str">
        <f t="shared" ref="B15:B26" si="0">B38</f>
        <v>CANTEIRO DE OBRAS</v>
      </c>
      <c r="C15" s="142"/>
      <c r="D15" s="143">
        <f t="shared" ref="D15:D26" si="1">D38</f>
        <v>623467434.54577684</v>
      </c>
      <c r="E15" s="147"/>
      <c r="F15" s="147"/>
      <c r="G15" s="195"/>
      <c r="H15" s="195"/>
      <c r="I15" s="195"/>
      <c r="J15" s="195"/>
      <c r="K15" s="195"/>
      <c r="L15" s="195"/>
      <c r="M15" s="195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7"/>
      <c r="BW15" s="198"/>
    </row>
    <row r="16" spans="1:75" ht="15" hidden="1" customHeight="1" x14ac:dyDescent="0.25">
      <c r="A16" s="41">
        <v>3</v>
      </c>
      <c r="B16" s="137" t="str">
        <f t="shared" si="0"/>
        <v>COMPENSAÇÃO SOCIOAMBIENTAL</v>
      </c>
      <c r="C16" s="137"/>
      <c r="D16" s="141">
        <f t="shared" si="1"/>
        <v>740766246.53272986</v>
      </c>
      <c r="E16" s="147"/>
      <c r="F16" s="147"/>
      <c r="G16" s="195"/>
      <c r="H16" s="195"/>
      <c r="I16" s="195"/>
      <c r="J16" s="195"/>
      <c r="K16" s="195"/>
      <c r="L16" s="195"/>
      <c r="M16" s="195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7"/>
      <c r="BW16" s="198"/>
    </row>
    <row r="17" spans="1:76" ht="15" hidden="1" customHeight="1" x14ac:dyDescent="0.25">
      <c r="A17" s="41">
        <v>4</v>
      </c>
      <c r="B17" s="137" t="str">
        <f t="shared" si="0"/>
        <v>DESAPROPRIAÇÃO</v>
      </c>
      <c r="C17" s="137"/>
      <c r="D17" s="141">
        <f t="shared" si="1"/>
        <v>361998336.37774289</v>
      </c>
      <c r="E17" s="147"/>
      <c r="F17" s="147"/>
      <c r="G17" s="195"/>
      <c r="H17" s="195"/>
      <c r="I17" s="195"/>
      <c r="J17" s="195"/>
      <c r="K17" s="195"/>
      <c r="L17" s="195"/>
      <c r="M17" s="195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7"/>
      <c r="BW17" s="198"/>
    </row>
    <row r="18" spans="1:76" ht="15" hidden="1" customHeight="1" x14ac:dyDescent="0.25">
      <c r="A18" s="41">
        <v>5</v>
      </c>
      <c r="B18" s="137" t="str">
        <f t="shared" si="0"/>
        <v>TERRAPLENAGEM</v>
      </c>
      <c r="C18" s="137"/>
      <c r="D18" s="141">
        <f t="shared" si="1"/>
        <v>5629505618.409915</v>
      </c>
      <c r="E18" s="147"/>
      <c r="F18" s="147"/>
      <c r="G18" s="195"/>
      <c r="H18" s="195"/>
      <c r="I18" s="195"/>
      <c r="J18" s="195"/>
      <c r="K18" s="195"/>
      <c r="L18" s="195"/>
      <c r="M18" s="195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7"/>
      <c r="BW18" s="198"/>
    </row>
    <row r="19" spans="1:76" ht="15" hidden="1" customHeight="1" x14ac:dyDescent="0.25">
      <c r="A19" s="41">
        <v>6</v>
      </c>
      <c r="B19" s="137" t="str">
        <f t="shared" si="0"/>
        <v>DRENAGEM</v>
      </c>
      <c r="C19" s="137"/>
      <c r="D19" s="141">
        <f t="shared" si="1"/>
        <v>319520143.30167723</v>
      </c>
      <c r="E19" s="147"/>
      <c r="F19" s="147"/>
      <c r="G19" s="195"/>
      <c r="H19" s="195"/>
      <c r="I19" s="195"/>
      <c r="J19" s="195"/>
      <c r="K19" s="195"/>
      <c r="L19" s="195"/>
      <c r="M19" s="195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7"/>
      <c r="BW19" s="198"/>
    </row>
    <row r="20" spans="1:76" ht="15" hidden="1" customHeight="1" x14ac:dyDescent="0.25">
      <c r="A20" s="41">
        <v>7</v>
      </c>
      <c r="B20" s="137" t="str">
        <f t="shared" si="0"/>
        <v>DRENAGEM SUPERFICIAL</v>
      </c>
      <c r="C20" s="137"/>
      <c r="D20" s="141">
        <f t="shared" si="1"/>
        <v>925051837.61058068</v>
      </c>
      <c r="E20" s="147"/>
      <c r="F20" s="147"/>
      <c r="G20" s="195"/>
      <c r="H20" s="195"/>
      <c r="I20" s="195"/>
      <c r="J20" s="195"/>
      <c r="K20" s="195"/>
      <c r="L20" s="195"/>
      <c r="M20" s="195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7"/>
      <c r="BW20" s="198"/>
    </row>
    <row r="21" spans="1:76" ht="15" hidden="1" customHeight="1" x14ac:dyDescent="0.25">
      <c r="A21" s="41">
        <v>8</v>
      </c>
      <c r="B21" s="137" t="str">
        <f t="shared" si="0"/>
        <v>SUPERESTRUTURA FERROVIÁRIA</v>
      </c>
      <c r="C21" s="137"/>
      <c r="D21" s="141">
        <f t="shared" si="1"/>
        <v>4488426265.4201994</v>
      </c>
      <c r="E21" s="147"/>
      <c r="F21" s="147"/>
      <c r="G21" s="195"/>
      <c r="H21" s="195"/>
      <c r="I21" s="195"/>
      <c r="J21" s="195"/>
      <c r="K21" s="195"/>
      <c r="L21" s="195"/>
      <c r="M21" s="195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7"/>
      <c r="BW21" s="198"/>
    </row>
    <row r="22" spans="1:76" ht="15" hidden="1" customHeight="1" x14ac:dyDescent="0.25">
      <c r="A22" s="41">
        <v>9</v>
      </c>
      <c r="B22" s="137" t="str">
        <f t="shared" si="0"/>
        <v>OBRAS COMPLEMENTARES</v>
      </c>
      <c r="C22" s="137"/>
      <c r="D22" s="141">
        <f t="shared" si="1"/>
        <v>380300285.36253089</v>
      </c>
      <c r="E22" s="147"/>
      <c r="F22" s="147"/>
      <c r="G22" s="195"/>
      <c r="H22" s="195"/>
      <c r="I22" s="195"/>
      <c r="J22" s="195"/>
      <c r="K22" s="195"/>
      <c r="L22" s="195"/>
      <c r="M22" s="195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7"/>
      <c r="BW22" s="198"/>
    </row>
    <row r="23" spans="1:76" ht="15" hidden="1" customHeight="1" x14ac:dyDescent="0.25">
      <c r="A23" s="41">
        <v>10</v>
      </c>
      <c r="B23" s="137" t="str">
        <f t="shared" si="0"/>
        <v>TÚNEIS</v>
      </c>
      <c r="C23" s="137"/>
      <c r="D23" s="141">
        <f t="shared" si="1"/>
        <v>2275999812.4710145</v>
      </c>
      <c r="E23" s="147"/>
      <c r="F23" s="147"/>
      <c r="G23" s="195"/>
      <c r="H23" s="195"/>
      <c r="I23" s="195"/>
      <c r="J23" s="195"/>
      <c r="K23" s="195"/>
      <c r="L23" s="195"/>
      <c r="M23" s="195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7"/>
      <c r="BW23" s="198"/>
    </row>
    <row r="24" spans="1:76" ht="15" hidden="1" customHeight="1" x14ac:dyDescent="0.25">
      <c r="A24" s="41">
        <v>11</v>
      </c>
      <c r="B24" s="137" t="str">
        <f t="shared" si="0"/>
        <v>CONTENÇÕES</v>
      </c>
      <c r="C24" s="137"/>
      <c r="D24" s="141">
        <f t="shared" si="1"/>
        <v>2515106458.2351847</v>
      </c>
      <c r="E24" s="147"/>
      <c r="F24" s="147"/>
      <c r="G24" s="195"/>
      <c r="H24" s="195"/>
      <c r="I24" s="195"/>
      <c r="J24" s="195"/>
      <c r="K24" s="195"/>
      <c r="L24" s="195"/>
      <c r="M24" s="195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7"/>
      <c r="BW24" s="198"/>
    </row>
    <row r="25" spans="1:76" ht="15" hidden="1" customHeight="1" x14ac:dyDescent="0.25">
      <c r="A25" s="41">
        <v>12</v>
      </c>
      <c r="B25" s="137" t="str">
        <f t="shared" si="0"/>
        <v>OBRAS DE ARTE ESPECIAIS FERROVIÁRIAS</v>
      </c>
      <c r="C25" s="137"/>
      <c r="D25" s="141">
        <f t="shared" si="1"/>
        <v>3492670639.9254465</v>
      </c>
      <c r="E25" s="147"/>
      <c r="F25" s="147"/>
      <c r="G25" s="195"/>
      <c r="H25" s="195"/>
      <c r="I25" s="195"/>
      <c r="J25" s="195"/>
      <c r="K25" s="195"/>
      <c r="L25" s="195"/>
      <c r="M25" s="195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7"/>
      <c r="BW25" s="198"/>
    </row>
    <row r="26" spans="1:76" ht="15" hidden="1" customHeight="1" x14ac:dyDescent="0.25">
      <c r="A26" s="41">
        <v>13</v>
      </c>
      <c r="B26" s="137" t="str">
        <f t="shared" si="0"/>
        <v>OBRAS DE ARTE ESPECIAIS RODOVIÁRIAS</v>
      </c>
      <c r="C26" s="137"/>
      <c r="D26" s="141">
        <f t="shared" si="1"/>
        <v>18204253.925100192</v>
      </c>
      <c r="E26" s="147"/>
      <c r="F26" s="147"/>
      <c r="G26" s="195"/>
      <c r="H26" s="195"/>
      <c r="I26" s="195"/>
      <c r="J26" s="195"/>
      <c r="K26" s="195"/>
      <c r="L26" s="195"/>
      <c r="M26" s="195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7"/>
      <c r="BW26" s="198"/>
    </row>
    <row r="27" spans="1:76" ht="15" hidden="1" customHeight="1" x14ac:dyDescent="0.25">
      <c r="A27" s="41">
        <v>16</v>
      </c>
      <c r="B27" s="137" t="str">
        <f>B50</f>
        <v>SISTEMAS DE SINALIZAÇÃO FERROVIÁRIA E ENERGIA</v>
      </c>
      <c r="C27" s="137"/>
      <c r="D27" s="141">
        <f>D50</f>
        <v>617103705.02595162</v>
      </c>
      <c r="E27" s="147"/>
      <c r="F27" s="147"/>
      <c r="G27" s="195"/>
      <c r="H27" s="195"/>
      <c r="I27" s="195"/>
      <c r="J27" s="195"/>
      <c r="K27" s="195"/>
      <c r="L27" s="195"/>
      <c r="M27" s="195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7"/>
      <c r="BW27" s="199"/>
    </row>
    <row r="28" spans="1:76" ht="15" hidden="1" customHeight="1" x14ac:dyDescent="0.25">
      <c r="A28" s="41">
        <v>17</v>
      </c>
      <c r="B28" s="200" t="str">
        <f>B51</f>
        <v>EQUIPAMENTOS FERROVIÁRIOS</v>
      </c>
      <c r="C28" s="137"/>
      <c r="D28" s="141">
        <f>D51</f>
        <v>290194769.36000001</v>
      </c>
      <c r="E28" s="147"/>
      <c r="F28" s="147"/>
      <c r="G28" s="195"/>
      <c r="H28" s="195"/>
      <c r="I28" s="195"/>
      <c r="J28" s="195"/>
      <c r="K28" s="195"/>
      <c r="L28" s="195"/>
      <c r="M28" s="195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7"/>
      <c r="BW28" s="199"/>
    </row>
    <row r="29" spans="1:76" ht="15" hidden="1" customHeight="1" x14ac:dyDescent="0.25">
      <c r="A29" s="41">
        <v>18</v>
      </c>
      <c r="B29" s="137" t="str">
        <f>B52</f>
        <v>OFICINAS E INSTALAÇÕES</v>
      </c>
      <c r="C29" s="137"/>
      <c r="D29" s="141">
        <f>D52</f>
        <v>74774912.747999996</v>
      </c>
      <c r="E29" s="147"/>
      <c r="F29" s="147"/>
      <c r="G29" s="195"/>
      <c r="H29" s="195"/>
      <c r="I29" s="195"/>
      <c r="J29" s="195"/>
      <c r="K29" s="195"/>
      <c r="L29" s="195"/>
      <c r="M29" s="195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7"/>
      <c r="BW29" s="199"/>
    </row>
    <row r="30" spans="1:76" ht="15" hidden="1" customHeight="1" x14ac:dyDescent="0.25">
      <c r="A30" s="41">
        <v>19</v>
      </c>
      <c r="B30" s="144" t="str">
        <f>B53</f>
        <v>MATERIAL RODANTE</v>
      </c>
      <c r="C30" s="144"/>
      <c r="D30" s="145">
        <f>D53</f>
        <v>5690336350</v>
      </c>
      <c r="E30" s="147"/>
      <c r="F30" s="147"/>
      <c r="G30" s="195"/>
      <c r="H30" s="195"/>
      <c r="I30" s="359" t="s">
        <v>307</v>
      </c>
      <c r="J30" s="355">
        <v>183.97800000000001</v>
      </c>
      <c r="K30" s="195"/>
      <c r="L30" s="195"/>
      <c r="M30" s="195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7"/>
      <c r="BW30" s="199"/>
      <c r="BX30" s="112"/>
    </row>
    <row r="31" spans="1:76" ht="15" hidden="1" customHeight="1" x14ac:dyDescent="0.25">
      <c r="A31" s="41"/>
      <c r="B31" s="146"/>
      <c r="C31" s="146"/>
      <c r="D31" s="147">
        <f>SUM(D14:D30)</f>
        <v>29383348114.576988</v>
      </c>
      <c r="E31" s="147"/>
      <c r="F31" s="147"/>
      <c r="G31" s="189"/>
      <c r="H31" s="189"/>
      <c r="I31" s="359" t="s">
        <v>308</v>
      </c>
      <c r="J31" s="356">
        <v>222.899</v>
      </c>
      <c r="K31" s="189"/>
      <c r="M31" s="488" t="s">
        <v>309</v>
      </c>
      <c r="N31" s="582">
        <v>174.26499999999999</v>
      </c>
      <c r="P31" s="488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"/>
      <c r="BW31" s="19"/>
    </row>
    <row r="32" spans="1:76" s="351" customFormat="1" ht="15" hidden="1" customHeight="1" x14ac:dyDescent="0.25">
      <c r="B32" s="352"/>
      <c r="C32" s="352"/>
      <c r="D32" s="353"/>
      <c r="E32" s="353"/>
      <c r="F32" s="353"/>
      <c r="G32" s="354"/>
      <c r="H32" s="355"/>
      <c r="I32" s="359" t="s">
        <v>306</v>
      </c>
      <c r="J32" s="351">
        <v>223.33777399999997</v>
      </c>
      <c r="L32" s="355"/>
      <c r="M32" s="355"/>
      <c r="N32" s="488" t="s">
        <v>310</v>
      </c>
      <c r="O32" s="489">
        <v>333.2</v>
      </c>
      <c r="P32" s="490"/>
      <c r="Q32" s="359"/>
      <c r="S32" s="355"/>
      <c r="T32" s="355"/>
      <c r="U32" s="355"/>
      <c r="V32" s="355"/>
      <c r="W32" s="355"/>
      <c r="X32" s="355"/>
      <c r="Y32" s="359" t="s">
        <v>311</v>
      </c>
      <c r="Z32" s="355">
        <v>166.459</v>
      </c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</row>
    <row r="33" spans="1:74" s="55" customFormat="1" ht="15" customHeight="1" x14ac:dyDescent="0.25">
      <c r="B33" s="201" t="s">
        <v>259</v>
      </c>
      <c r="C33" s="202"/>
      <c r="D33" s="207">
        <f>AB33</f>
        <v>1304.138774</v>
      </c>
      <c r="E33" s="335"/>
      <c r="F33" s="335"/>
      <c r="G33" s="54"/>
      <c r="H33" s="203">
        <f>$J$30*(1/5)</f>
        <v>36.7956</v>
      </c>
      <c r="I33" s="358">
        <f>$J$30*(2/5)</f>
        <v>73.591200000000001</v>
      </c>
      <c r="J33" s="358">
        <f>($J$30*3/5)+($J$31*1/3)+($J$32*1/3)</f>
        <v>259.13239133333332</v>
      </c>
      <c r="K33" s="358">
        <f>($J$30*4/5)+($J$31*2/3)+($J$32*2/3)</f>
        <v>444.67358266666668</v>
      </c>
      <c r="L33" s="358">
        <f>($J$30*5/5)+($J$31*3/3)+($J$32*3/3)</f>
        <v>630.21477400000003</v>
      </c>
      <c r="M33" s="358">
        <f>$J$30+$J$31+$J$32+($N$31)</f>
        <v>804.47977400000002</v>
      </c>
      <c r="N33" s="491">
        <f>$J$30+$J$31+$J$32+$N$31+($O$32*1/2)</f>
        <v>971.07977400000004</v>
      </c>
      <c r="O33" s="491">
        <f>$J$30+$J$31+$J$32+($N$31*1)+($O$32*2/2)</f>
        <v>1137.679774</v>
      </c>
      <c r="P33" s="491">
        <f>$J$30+$J$31+$J$32+$N$31+$O$32</f>
        <v>1137.679774</v>
      </c>
      <c r="Q33" s="204">
        <f>$J$30+$J$31+$J$32+$N$31+$O$32</f>
        <v>1137.679774</v>
      </c>
      <c r="R33" s="204">
        <f>Q33</f>
        <v>1137.679774</v>
      </c>
      <c r="S33" s="204">
        <f>R33</f>
        <v>1137.679774</v>
      </c>
      <c r="T33" s="204">
        <f t="shared" ref="T33:X33" si="2">S33</f>
        <v>1137.679774</v>
      </c>
      <c r="U33" s="204">
        <f t="shared" si="2"/>
        <v>1137.679774</v>
      </c>
      <c r="V33" s="204">
        <f t="shared" si="2"/>
        <v>1137.679774</v>
      </c>
      <c r="W33" s="204">
        <f t="shared" si="2"/>
        <v>1137.679774</v>
      </c>
      <c r="X33" s="204">
        <f t="shared" si="2"/>
        <v>1137.679774</v>
      </c>
      <c r="Y33" s="204">
        <f>$J$30+$J$31+$J$32+$N$31+$O$32+($Z$32*1/2)</f>
        <v>1220.9092739999999</v>
      </c>
      <c r="Z33" s="69">
        <f>$J$30+$J$31+$J$32+$N$31+$O$32+($Z$32*2/2)</f>
        <v>1304.138774</v>
      </c>
      <c r="AA33" s="69">
        <f>$J$30+$J$31+$J$32+$N$31+$O$32+($Z$32*2/2)</f>
        <v>1304.138774</v>
      </c>
      <c r="AB33" s="55">
        <f>AA33</f>
        <v>1304.138774</v>
      </c>
      <c r="AC33" s="55">
        <f t="shared" ref="AC33:BR33" si="3">AB33</f>
        <v>1304.138774</v>
      </c>
      <c r="AD33" s="55">
        <f t="shared" si="3"/>
        <v>1304.138774</v>
      </c>
      <c r="AE33" s="55">
        <f t="shared" si="3"/>
        <v>1304.138774</v>
      </c>
      <c r="AF33" s="55">
        <f t="shared" si="3"/>
        <v>1304.138774</v>
      </c>
      <c r="AG33" s="55">
        <f t="shared" si="3"/>
        <v>1304.138774</v>
      </c>
      <c r="AH33" s="55">
        <f t="shared" si="3"/>
        <v>1304.138774</v>
      </c>
      <c r="AI33" s="55">
        <f t="shared" si="3"/>
        <v>1304.138774</v>
      </c>
      <c r="AJ33" s="55">
        <f t="shared" si="3"/>
        <v>1304.138774</v>
      </c>
      <c r="AK33" s="55">
        <f t="shared" si="3"/>
        <v>1304.138774</v>
      </c>
      <c r="AL33" s="55">
        <f t="shared" si="3"/>
        <v>1304.138774</v>
      </c>
      <c r="AM33" s="55">
        <f t="shared" si="3"/>
        <v>1304.138774</v>
      </c>
      <c r="AN33" s="55">
        <f t="shared" si="3"/>
        <v>1304.138774</v>
      </c>
      <c r="AO33" s="55">
        <f t="shared" si="3"/>
        <v>1304.138774</v>
      </c>
      <c r="AP33" s="55">
        <f t="shared" si="3"/>
        <v>1304.138774</v>
      </c>
      <c r="AQ33" s="55">
        <f t="shared" si="3"/>
        <v>1304.138774</v>
      </c>
      <c r="AR33" s="55">
        <f t="shared" si="3"/>
        <v>1304.138774</v>
      </c>
      <c r="AS33" s="55">
        <f t="shared" si="3"/>
        <v>1304.138774</v>
      </c>
      <c r="AT33" s="55">
        <f t="shared" si="3"/>
        <v>1304.138774</v>
      </c>
      <c r="AU33" s="55">
        <f t="shared" si="3"/>
        <v>1304.138774</v>
      </c>
      <c r="AV33" s="55">
        <f t="shared" si="3"/>
        <v>1304.138774</v>
      </c>
      <c r="AW33" s="55">
        <f t="shared" si="3"/>
        <v>1304.138774</v>
      </c>
      <c r="AX33" s="55">
        <f t="shared" si="3"/>
        <v>1304.138774</v>
      </c>
      <c r="AY33" s="55">
        <f t="shared" si="3"/>
        <v>1304.138774</v>
      </c>
      <c r="AZ33" s="55">
        <f t="shared" si="3"/>
        <v>1304.138774</v>
      </c>
      <c r="BA33" s="55">
        <f t="shared" si="3"/>
        <v>1304.138774</v>
      </c>
      <c r="BB33" s="55">
        <f t="shared" si="3"/>
        <v>1304.138774</v>
      </c>
      <c r="BC33" s="55">
        <f t="shared" si="3"/>
        <v>1304.138774</v>
      </c>
      <c r="BD33" s="55">
        <f t="shared" si="3"/>
        <v>1304.138774</v>
      </c>
      <c r="BE33" s="55">
        <f t="shared" si="3"/>
        <v>1304.138774</v>
      </c>
      <c r="BF33" s="55">
        <f t="shared" si="3"/>
        <v>1304.138774</v>
      </c>
      <c r="BG33" s="55">
        <f t="shared" si="3"/>
        <v>1304.138774</v>
      </c>
      <c r="BH33" s="55">
        <f t="shared" si="3"/>
        <v>1304.138774</v>
      </c>
      <c r="BI33" s="55">
        <f t="shared" si="3"/>
        <v>1304.138774</v>
      </c>
      <c r="BJ33" s="55">
        <f t="shared" si="3"/>
        <v>1304.138774</v>
      </c>
      <c r="BK33" s="55">
        <f t="shared" si="3"/>
        <v>1304.138774</v>
      </c>
      <c r="BL33" s="55">
        <f t="shared" si="3"/>
        <v>1304.138774</v>
      </c>
      <c r="BM33" s="55">
        <f t="shared" si="3"/>
        <v>1304.138774</v>
      </c>
      <c r="BN33" s="55">
        <f t="shared" si="3"/>
        <v>1304.138774</v>
      </c>
      <c r="BO33" s="55">
        <f t="shared" si="3"/>
        <v>1304.138774</v>
      </c>
      <c r="BP33" s="55">
        <f t="shared" si="3"/>
        <v>1304.138774</v>
      </c>
      <c r="BQ33" s="55">
        <f t="shared" si="3"/>
        <v>1304.138774</v>
      </c>
      <c r="BR33" s="55">
        <f t="shared" si="3"/>
        <v>1304.138774</v>
      </c>
      <c r="BV33" s="205"/>
    </row>
    <row r="34" spans="1:74" ht="15" customHeight="1" x14ac:dyDescent="0.3">
      <c r="B34" s="7"/>
      <c r="C34" s="7"/>
      <c r="D34" s="29"/>
      <c r="E34" s="29"/>
      <c r="F34" s="29"/>
      <c r="G34" s="67"/>
      <c r="H34" s="23"/>
      <c r="I34" s="23"/>
      <c r="J34" s="23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1:74" ht="15" hidden="1" customHeight="1" x14ac:dyDescent="0.25">
      <c r="B35" s="6" t="s">
        <v>219</v>
      </c>
      <c r="C35" s="4"/>
      <c r="D35" s="4"/>
      <c r="E35" s="29"/>
      <c r="F35" s="29"/>
      <c r="G35" s="67"/>
      <c r="H35" s="23"/>
      <c r="I35" s="23"/>
      <c r="J35" s="126"/>
      <c r="K35" s="126"/>
      <c r="L35" s="9"/>
      <c r="M35" s="494">
        <f>L33/$D$33</f>
        <v>0.48324211085836483</v>
      </c>
      <c r="N35" s="494">
        <f>M33/$D$33</f>
        <v>0.61686669397347438</v>
      </c>
      <c r="O35" s="494">
        <f>N33/$D$33</f>
        <v>0.74461383509175538</v>
      </c>
      <c r="P35" s="494">
        <f>O35</f>
        <v>0.74461383509175538</v>
      </c>
      <c r="Q35" s="494">
        <f>P33/$D$33</f>
        <v>0.87236097621003628</v>
      </c>
      <c r="R35" s="494">
        <f t="shared" ref="R35:Z35" si="4">Q33/$D$33</f>
        <v>0.87236097621003628</v>
      </c>
      <c r="S35" s="494">
        <f t="shared" si="4"/>
        <v>0.87236097621003628</v>
      </c>
      <c r="T35" s="494">
        <f t="shared" si="4"/>
        <v>0.87236097621003628</v>
      </c>
      <c r="U35" s="494">
        <f t="shared" si="4"/>
        <v>0.87236097621003628</v>
      </c>
      <c r="V35" s="494">
        <f t="shared" si="4"/>
        <v>0.87236097621003628</v>
      </c>
      <c r="W35" s="494">
        <f t="shared" si="4"/>
        <v>0.87236097621003628</v>
      </c>
      <c r="X35" s="494">
        <f t="shared" si="4"/>
        <v>0.87236097621003628</v>
      </c>
      <c r="Y35" s="494">
        <f t="shared" si="4"/>
        <v>0.87236097621003628</v>
      </c>
      <c r="Z35" s="494">
        <f t="shared" si="4"/>
        <v>0.93618048810501808</v>
      </c>
      <c r="AA35" s="494">
        <f>Z33/$D$33</f>
        <v>1</v>
      </c>
      <c r="AB35" s="494">
        <f>AA33/$D$33</f>
        <v>1</v>
      </c>
      <c r="AC35" s="494">
        <f t="shared" ref="AC35:BR35" si="5">AB33/$D$33</f>
        <v>1</v>
      </c>
      <c r="AD35" s="494">
        <f t="shared" si="5"/>
        <v>1</v>
      </c>
      <c r="AE35" s="494">
        <f t="shared" si="5"/>
        <v>1</v>
      </c>
      <c r="AF35" s="494">
        <f t="shared" si="5"/>
        <v>1</v>
      </c>
      <c r="AG35" s="494">
        <f t="shared" si="5"/>
        <v>1</v>
      </c>
      <c r="AH35" s="494">
        <f t="shared" si="5"/>
        <v>1</v>
      </c>
      <c r="AI35" s="494">
        <f t="shared" si="5"/>
        <v>1</v>
      </c>
      <c r="AJ35" s="494">
        <f t="shared" si="5"/>
        <v>1</v>
      </c>
      <c r="AK35" s="494">
        <f t="shared" si="5"/>
        <v>1</v>
      </c>
      <c r="AL35" s="494">
        <f t="shared" si="5"/>
        <v>1</v>
      </c>
      <c r="AM35" s="494">
        <f t="shared" si="5"/>
        <v>1</v>
      </c>
      <c r="AN35" s="494">
        <f t="shared" si="5"/>
        <v>1</v>
      </c>
      <c r="AO35" s="494">
        <f t="shared" si="5"/>
        <v>1</v>
      </c>
      <c r="AP35" s="494">
        <f t="shared" si="5"/>
        <v>1</v>
      </c>
      <c r="AQ35" s="494">
        <f t="shared" si="5"/>
        <v>1</v>
      </c>
      <c r="AR35" s="494">
        <f t="shared" si="5"/>
        <v>1</v>
      </c>
      <c r="AS35" s="494">
        <f t="shared" si="5"/>
        <v>1</v>
      </c>
      <c r="AT35" s="494">
        <f t="shared" si="5"/>
        <v>1</v>
      </c>
      <c r="AU35" s="494">
        <f t="shared" si="5"/>
        <v>1</v>
      </c>
      <c r="AV35" s="494">
        <f t="shared" si="5"/>
        <v>1</v>
      </c>
      <c r="AW35" s="494">
        <f t="shared" si="5"/>
        <v>1</v>
      </c>
      <c r="AX35" s="494">
        <f t="shared" si="5"/>
        <v>1</v>
      </c>
      <c r="AY35" s="494">
        <f t="shared" si="5"/>
        <v>1</v>
      </c>
      <c r="AZ35" s="494">
        <f t="shared" si="5"/>
        <v>1</v>
      </c>
      <c r="BA35" s="494">
        <f t="shared" si="5"/>
        <v>1</v>
      </c>
      <c r="BB35" s="494">
        <f t="shared" si="5"/>
        <v>1</v>
      </c>
      <c r="BC35" s="494">
        <f t="shared" si="5"/>
        <v>1</v>
      </c>
      <c r="BD35" s="494">
        <f t="shared" si="5"/>
        <v>1</v>
      </c>
      <c r="BE35" s="494">
        <f t="shared" si="5"/>
        <v>1</v>
      </c>
      <c r="BF35" s="494">
        <f t="shared" si="5"/>
        <v>1</v>
      </c>
      <c r="BG35" s="494">
        <f t="shared" si="5"/>
        <v>1</v>
      </c>
      <c r="BH35" s="494">
        <f t="shared" si="5"/>
        <v>1</v>
      </c>
      <c r="BI35" s="494">
        <f t="shared" si="5"/>
        <v>1</v>
      </c>
      <c r="BJ35" s="494">
        <f t="shared" si="5"/>
        <v>1</v>
      </c>
      <c r="BK35" s="494">
        <f t="shared" si="5"/>
        <v>1</v>
      </c>
      <c r="BL35" s="494">
        <f t="shared" si="5"/>
        <v>1</v>
      </c>
      <c r="BM35" s="494">
        <f t="shared" si="5"/>
        <v>1</v>
      </c>
      <c r="BN35" s="494">
        <f t="shared" si="5"/>
        <v>1</v>
      </c>
      <c r="BO35" s="494">
        <f t="shared" si="5"/>
        <v>1</v>
      </c>
      <c r="BP35" s="494">
        <f t="shared" si="5"/>
        <v>1</v>
      </c>
      <c r="BQ35" s="494">
        <f t="shared" si="5"/>
        <v>1</v>
      </c>
      <c r="BR35" s="494">
        <f t="shared" si="5"/>
        <v>1</v>
      </c>
    </row>
    <row r="36" spans="1:74" s="25" customFormat="1" ht="15" hidden="1" customHeight="1" x14ac:dyDescent="0.25">
      <c r="B36" s="27"/>
      <c r="C36" s="27"/>
      <c r="D36" s="68" t="s">
        <v>54</v>
      </c>
      <c r="E36" s="29"/>
      <c r="F36" s="29"/>
      <c r="G36" s="67"/>
      <c r="H36" s="23"/>
      <c r="I36" s="23"/>
      <c r="J36" s="240"/>
      <c r="K36" s="240"/>
      <c r="M36" s="36"/>
      <c r="N36" s="36"/>
      <c r="O36" s="36"/>
      <c r="P36" s="36"/>
      <c r="Q36" s="36"/>
      <c r="R36" s="36"/>
      <c r="S36" s="36"/>
      <c r="T36" s="36"/>
      <c r="U36" s="36"/>
    </row>
    <row r="37" spans="1:74" s="25" customFormat="1" ht="15" customHeight="1" x14ac:dyDescent="0.25">
      <c r="A37" s="41" t="s">
        <v>58</v>
      </c>
      <c r="B37" s="40" t="s">
        <v>65</v>
      </c>
      <c r="C37" s="40"/>
      <c r="D37" s="484">
        <v>939921045.32514167</v>
      </c>
      <c r="E37" s="29"/>
      <c r="F37" s="29"/>
      <c r="G37" s="67"/>
      <c r="H37" s="23"/>
      <c r="I37" s="23"/>
      <c r="J37" s="241"/>
      <c r="K37" s="241"/>
      <c r="L37" s="105"/>
      <c r="M37" s="36"/>
      <c r="N37" s="36"/>
      <c r="O37" s="36"/>
      <c r="P37" s="36"/>
      <c r="Q37" s="36"/>
      <c r="R37" s="36"/>
      <c r="S37" s="36"/>
      <c r="T37" s="36"/>
      <c r="U37" s="36"/>
    </row>
    <row r="38" spans="1:74" s="25" customFormat="1" ht="15" customHeight="1" x14ac:dyDescent="0.25">
      <c r="A38" s="41" t="s">
        <v>59</v>
      </c>
      <c r="B38" s="30" t="s">
        <v>218</v>
      </c>
      <c r="C38" s="30"/>
      <c r="D38" s="31">
        <v>623467434.54577684</v>
      </c>
      <c r="E38" s="29"/>
      <c r="F38" s="29"/>
      <c r="G38" s="67"/>
      <c r="H38" s="23"/>
      <c r="I38" s="23"/>
      <c r="J38" s="241"/>
      <c r="K38" s="241"/>
      <c r="L38" s="105"/>
      <c r="M38" s="36"/>
      <c r="N38" s="36"/>
      <c r="O38" s="36"/>
      <c r="P38" s="36"/>
      <c r="Q38" s="36"/>
      <c r="R38" s="36"/>
      <c r="S38" s="36"/>
      <c r="T38" s="36"/>
      <c r="U38" s="36"/>
    </row>
    <row r="39" spans="1:74" s="25" customFormat="1" ht="15" customHeight="1" x14ac:dyDescent="0.25">
      <c r="A39" s="41" t="s">
        <v>227</v>
      </c>
      <c r="B39" s="30" t="s">
        <v>212</v>
      </c>
      <c r="C39" s="30"/>
      <c r="D39" s="31">
        <v>740766246.53272986</v>
      </c>
      <c r="E39" s="29"/>
      <c r="F39" s="29"/>
      <c r="G39" s="67"/>
      <c r="H39" s="23"/>
      <c r="I39" s="23"/>
      <c r="J39" s="241"/>
      <c r="K39" s="241"/>
      <c r="L39" s="105"/>
      <c r="M39" s="36"/>
      <c r="N39" s="36"/>
      <c r="O39" s="36"/>
      <c r="P39" s="36"/>
      <c r="Q39" s="36"/>
      <c r="R39" s="36"/>
      <c r="S39" s="36"/>
      <c r="T39" s="36"/>
      <c r="U39" s="36"/>
    </row>
    <row r="40" spans="1:74" s="25" customFormat="1" ht="15" customHeight="1" x14ac:dyDescent="0.25">
      <c r="A40" s="41" t="s">
        <v>228</v>
      </c>
      <c r="B40" s="30" t="s">
        <v>63</v>
      </c>
      <c r="C40" s="30"/>
      <c r="D40" s="31">
        <v>361998336.37774289</v>
      </c>
      <c r="E40" s="29"/>
      <c r="F40" s="29"/>
      <c r="G40" s="67"/>
      <c r="H40" s="23"/>
      <c r="I40" s="23"/>
      <c r="J40" s="241"/>
      <c r="K40" s="241"/>
      <c r="L40" s="105"/>
      <c r="M40" s="36"/>
      <c r="N40" s="36"/>
      <c r="O40" s="36"/>
      <c r="P40" s="36"/>
      <c r="Q40" s="36"/>
      <c r="R40" s="36"/>
      <c r="S40" s="36"/>
      <c r="T40" s="36"/>
      <c r="U40" s="36"/>
    </row>
    <row r="41" spans="1:74" s="25" customFormat="1" ht="15" customHeight="1" x14ac:dyDescent="0.25">
      <c r="A41" s="41" t="s">
        <v>229</v>
      </c>
      <c r="B41" s="30" t="s">
        <v>241</v>
      </c>
      <c r="C41" s="30"/>
      <c r="D41" s="31">
        <v>5629505618.409915</v>
      </c>
      <c r="E41" s="29"/>
      <c r="F41" s="29"/>
      <c r="G41" s="67"/>
      <c r="H41" s="23"/>
      <c r="I41" s="23"/>
      <c r="J41" s="241"/>
      <c r="K41" s="241"/>
      <c r="L41" s="105"/>
      <c r="M41" s="36"/>
      <c r="N41" s="36"/>
      <c r="O41" s="36"/>
      <c r="P41" s="36"/>
      <c r="Q41" s="36"/>
      <c r="R41" s="36"/>
      <c r="S41" s="36"/>
      <c r="T41" s="36"/>
      <c r="U41" s="36"/>
    </row>
    <row r="42" spans="1:74" s="25" customFormat="1" ht="15" customHeight="1" x14ac:dyDescent="0.25">
      <c r="A42" s="41" t="s">
        <v>230</v>
      </c>
      <c r="B42" s="30" t="s">
        <v>242</v>
      </c>
      <c r="C42" s="30"/>
      <c r="D42" s="31">
        <v>319520143.30167723</v>
      </c>
      <c r="E42" s="29"/>
      <c r="F42" s="29"/>
      <c r="G42" s="67"/>
      <c r="H42" s="23"/>
      <c r="I42" s="23"/>
      <c r="J42" s="241"/>
      <c r="K42" s="241"/>
      <c r="L42" s="105"/>
      <c r="M42" s="36"/>
      <c r="N42" s="36"/>
      <c r="O42" s="36"/>
      <c r="P42" s="36"/>
      <c r="Q42" s="36"/>
      <c r="R42" s="36"/>
      <c r="S42" s="36"/>
      <c r="T42" s="36"/>
      <c r="U42" s="36"/>
    </row>
    <row r="43" spans="1:74" s="25" customFormat="1" ht="15" customHeight="1" x14ac:dyDescent="0.25">
      <c r="A43" s="41" t="s">
        <v>231</v>
      </c>
      <c r="B43" s="30" t="s">
        <v>243</v>
      </c>
      <c r="C43" s="30"/>
      <c r="D43" s="31">
        <v>925051837.61058068</v>
      </c>
      <c r="E43" s="29"/>
      <c r="F43" s="29"/>
      <c r="G43" s="67"/>
      <c r="H43" s="23"/>
      <c r="I43" s="23"/>
      <c r="J43" s="241"/>
      <c r="K43" s="241"/>
      <c r="L43" s="105"/>
      <c r="M43" s="36"/>
      <c r="N43" s="36"/>
      <c r="O43" s="36"/>
      <c r="P43" s="36"/>
      <c r="Q43" s="36"/>
      <c r="R43" s="36"/>
      <c r="S43" s="36"/>
      <c r="T43" s="36"/>
      <c r="U43" s="36"/>
    </row>
    <row r="44" spans="1:74" s="25" customFormat="1" ht="15" customHeight="1" x14ac:dyDescent="0.25">
      <c r="A44" s="41" t="s">
        <v>232</v>
      </c>
      <c r="B44" s="30" t="s">
        <v>60</v>
      </c>
      <c r="C44" s="30"/>
      <c r="D44" s="31">
        <v>4488426265.4201994</v>
      </c>
      <c r="E44" s="29"/>
      <c r="F44" s="29"/>
      <c r="G44" s="67"/>
      <c r="H44" s="23"/>
      <c r="I44" s="23"/>
      <c r="J44" s="241"/>
      <c r="K44" s="241"/>
      <c r="L44" s="105"/>
      <c r="M44" s="36"/>
      <c r="N44" s="36"/>
      <c r="O44" s="36"/>
      <c r="P44" s="36"/>
      <c r="Q44" s="36"/>
      <c r="R44" s="36"/>
      <c r="S44" s="36"/>
      <c r="T44" s="36"/>
      <c r="U44" s="36"/>
    </row>
    <row r="45" spans="1:74" s="25" customFormat="1" ht="15" customHeight="1" x14ac:dyDescent="0.25">
      <c r="A45" s="41" t="s">
        <v>233</v>
      </c>
      <c r="B45" s="30" t="s">
        <v>62</v>
      </c>
      <c r="C45" s="30"/>
      <c r="D45" s="31">
        <v>380300285.36253089</v>
      </c>
      <c r="E45" s="29"/>
      <c r="F45" s="29"/>
      <c r="G45" s="67"/>
      <c r="H45" s="23"/>
      <c r="I45" s="23"/>
      <c r="J45" s="241"/>
      <c r="K45" s="241"/>
      <c r="L45" s="105"/>
      <c r="M45" s="36"/>
      <c r="N45" s="36"/>
      <c r="O45" s="36"/>
      <c r="P45" s="36"/>
      <c r="Q45" s="36"/>
      <c r="R45" s="36"/>
      <c r="S45" s="36"/>
      <c r="T45" s="36"/>
      <c r="U45" s="36"/>
    </row>
    <row r="46" spans="1:74" s="25" customFormat="1" ht="15" customHeight="1" x14ac:dyDescent="0.25">
      <c r="A46" s="41" t="s">
        <v>234</v>
      </c>
      <c r="B46" s="30" t="s">
        <v>244</v>
      </c>
      <c r="C46" s="30"/>
      <c r="D46" s="31">
        <v>2275999812.4710145</v>
      </c>
      <c r="E46" s="29"/>
      <c r="F46" s="29"/>
      <c r="G46" s="67"/>
      <c r="H46" s="23"/>
      <c r="I46" s="23"/>
      <c r="J46" s="241"/>
      <c r="K46" s="241"/>
      <c r="L46" s="105"/>
      <c r="M46" s="36"/>
      <c r="N46" s="36"/>
      <c r="O46" s="36"/>
      <c r="P46" s="36"/>
      <c r="Q46" s="36"/>
      <c r="R46" s="36"/>
      <c r="S46" s="36"/>
      <c r="T46" s="36"/>
      <c r="U46" s="36"/>
    </row>
    <row r="47" spans="1:74" s="25" customFormat="1" ht="15" customHeight="1" x14ac:dyDescent="0.25">
      <c r="A47" s="41" t="s">
        <v>235</v>
      </c>
      <c r="B47" s="30" t="s">
        <v>217</v>
      </c>
      <c r="C47" s="30"/>
      <c r="D47" s="31">
        <v>2515106458.2351847</v>
      </c>
      <c r="E47" s="29"/>
      <c r="F47" s="29"/>
      <c r="G47" s="67"/>
      <c r="H47" s="23"/>
      <c r="I47" s="23"/>
      <c r="J47" s="241"/>
      <c r="K47" s="241"/>
      <c r="L47" s="105"/>
      <c r="M47" s="36"/>
      <c r="N47" s="36"/>
      <c r="O47" s="36"/>
      <c r="P47" s="36"/>
      <c r="Q47" s="36"/>
      <c r="R47" s="36"/>
      <c r="S47" s="36"/>
      <c r="T47" s="36"/>
      <c r="U47" s="36"/>
    </row>
    <row r="48" spans="1:74" s="25" customFormat="1" ht="15" customHeight="1" x14ac:dyDescent="0.25">
      <c r="A48" s="41" t="s">
        <v>236</v>
      </c>
      <c r="B48" s="30" t="s">
        <v>245</v>
      </c>
      <c r="C48" s="30"/>
      <c r="D48" s="31">
        <v>3492670639.9254465</v>
      </c>
      <c r="E48" s="29"/>
      <c r="F48" s="29"/>
      <c r="G48" s="67"/>
      <c r="H48" s="23"/>
      <c r="I48" s="23"/>
      <c r="J48" s="241"/>
      <c r="K48" s="241"/>
      <c r="L48" s="105"/>
      <c r="M48" s="36"/>
      <c r="N48" s="36"/>
      <c r="O48" s="36"/>
      <c r="P48" s="36"/>
      <c r="Q48" s="36"/>
      <c r="R48" s="36"/>
      <c r="S48" s="36"/>
      <c r="T48" s="36"/>
      <c r="U48" s="36"/>
    </row>
    <row r="49" spans="1:70" s="25" customFormat="1" ht="15" customHeight="1" x14ac:dyDescent="0.25">
      <c r="A49" s="41" t="s">
        <v>237</v>
      </c>
      <c r="B49" s="46" t="s">
        <v>246</v>
      </c>
      <c r="C49" s="30"/>
      <c r="D49" s="31">
        <v>18204253.925100192</v>
      </c>
      <c r="E49" s="29"/>
      <c r="F49" s="29"/>
      <c r="G49" s="67"/>
      <c r="H49" s="23"/>
      <c r="I49" s="23"/>
      <c r="J49" s="241"/>
      <c r="K49" s="241"/>
      <c r="L49" s="105"/>
      <c r="M49" s="36"/>
      <c r="N49" s="36"/>
      <c r="O49" s="36"/>
      <c r="P49" s="36"/>
      <c r="Q49" s="36"/>
      <c r="R49" s="36"/>
      <c r="S49" s="36"/>
      <c r="T49" s="36"/>
      <c r="U49" s="36"/>
    </row>
    <row r="50" spans="1:70" s="25" customFormat="1" ht="15" customHeight="1" x14ac:dyDescent="0.25">
      <c r="A50" s="41" t="s">
        <v>238</v>
      </c>
      <c r="B50" s="46" t="s">
        <v>64</v>
      </c>
      <c r="C50" s="30"/>
      <c r="D50" s="31">
        <v>617103705.02595162</v>
      </c>
      <c r="E50" s="29"/>
      <c r="F50" s="29"/>
      <c r="G50" s="67"/>
      <c r="H50" s="161">
        <f t="shared" ref="H50:AM50" si="6">$D$50*(H$33/$D$33)</f>
        <v>17411261.394374356</v>
      </c>
      <c r="I50" s="161">
        <f t="shared" si="6"/>
        <v>34822522.788748711</v>
      </c>
      <c r="J50" s="161">
        <f t="shared" si="6"/>
        <v>122618514.204252</v>
      </c>
      <c r="K50" s="161">
        <f t="shared" si="6"/>
        <v>210414505.61975527</v>
      </c>
      <c r="L50" s="161">
        <f t="shared" si="6"/>
        <v>298210497.03525859</v>
      </c>
      <c r="M50" s="161">
        <f t="shared" si="6"/>
        <v>380670722.35814089</v>
      </c>
      <c r="N50" s="161">
        <f t="shared" si="6"/>
        <v>459503956.4487052</v>
      </c>
      <c r="O50" s="161">
        <f t="shared" si="6"/>
        <v>538337190.53926945</v>
      </c>
      <c r="P50" s="161">
        <f t="shared" si="6"/>
        <v>538337190.53926945</v>
      </c>
      <c r="Q50" s="161">
        <f t="shared" si="6"/>
        <v>538337190.53926945</v>
      </c>
      <c r="R50" s="161">
        <f t="shared" si="6"/>
        <v>538337190.53926945</v>
      </c>
      <c r="S50" s="161">
        <f t="shared" si="6"/>
        <v>538337190.53926945</v>
      </c>
      <c r="T50" s="161">
        <f t="shared" si="6"/>
        <v>538337190.53926945</v>
      </c>
      <c r="U50" s="161">
        <f t="shared" si="6"/>
        <v>538337190.53926945</v>
      </c>
      <c r="V50" s="161">
        <f t="shared" si="6"/>
        <v>538337190.53926945</v>
      </c>
      <c r="W50" s="161">
        <f t="shared" si="6"/>
        <v>538337190.53926945</v>
      </c>
      <c r="X50" s="161">
        <f t="shared" si="6"/>
        <v>538337190.53926945</v>
      </c>
      <c r="Y50" s="161">
        <f t="shared" si="6"/>
        <v>577720447.78261054</v>
      </c>
      <c r="Z50" s="161">
        <f t="shared" si="6"/>
        <v>617103705.02595162</v>
      </c>
      <c r="AA50" s="161">
        <f t="shared" si="6"/>
        <v>617103705.02595162</v>
      </c>
      <c r="AB50" s="161">
        <f t="shared" si="6"/>
        <v>617103705.02595162</v>
      </c>
      <c r="AC50" s="161">
        <f t="shared" si="6"/>
        <v>617103705.02595162</v>
      </c>
      <c r="AD50" s="161">
        <f t="shared" si="6"/>
        <v>617103705.02595162</v>
      </c>
      <c r="AE50" s="161">
        <f t="shared" si="6"/>
        <v>617103705.02595162</v>
      </c>
      <c r="AF50" s="161">
        <f t="shared" si="6"/>
        <v>617103705.02595162</v>
      </c>
      <c r="AG50" s="161">
        <f t="shared" si="6"/>
        <v>617103705.02595162</v>
      </c>
      <c r="AH50" s="161">
        <f t="shared" si="6"/>
        <v>617103705.02595162</v>
      </c>
      <c r="AI50" s="161">
        <f t="shared" si="6"/>
        <v>617103705.02595162</v>
      </c>
      <c r="AJ50" s="161">
        <f t="shared" si="6"/>
        <v>617103705.02595162</v>
      </c>
      <c r="AK50" s="161">
        <f t="shared" si="6"/>
        <v>617103705.02595162</v>
      </c>
      <c r="AL50" s="161">
        <f t="shared" si="6"/>
        <v>617103705.02595162</v>
      </c>
      <c r="AM50" s="161">
        <f t="shared" si="6"/>
        <v>617103705.02595162</v>
      </c>
      <c r="AN50" s="161">
        <f t="shared" ref="AN50:BR50" si="7">$D$50*(AN$33/$D$33)</f>
        <v>617103705.02595162</v>
      </c>
      <c r="AO50" s="161">
        <f t="shared" si="7"/>
        <v>617103705.02595162</v>
      </c>
      <c r="AP50" s="161">
        <f t="shared" si="7"/>
        <v>617103705.02595162</v>
      </c>
      <c r="AQ50" s="161">
        <f t="shared" si="7"/>
        <v>617103705.02595162</v>
      </c>
      <c r="AR50" s="161">
        <f t="shared" si="7"/>
        <v>617103705.02595162</v>
      </c>
      <c r="AS50" s="161">
        <f t="shared" si="7"/>
        <v>617103705.02595162</v>
      </c>
      <c r="AT50" s="161">
        <f t="shared" si="7"/>
        <v>617103705.02595162</v>
      </c>
      <c r="AU50" s="161">
        <f t="shared" si="7"/>
        <v>617103705.02595162</v>
      </c>
      <c r="AV50" s="161">
        <f t="shared" si="7"/>
        <v>617103705.02595162</v>
      </c>
      <c r="AW50" s="161">
        <f t="shared" si="7"/>
        <v>617103705.02595162</v>
      </c>
      <c r="AX50" s="161">
        <f t="shared" si="7"/>
        <v>617103705.02595162</v>
      </c>
      <c r="AY50" s="161">
        <f t="shared" si="7"/>
        <v>617103705.02595162</v>
      </c>
      <c r="AZ50" s="161">
        <f t="shared" si="7"/>
        <v>617103705.02595162</v>
      </c>
      <c r="BA50" s="161">
        <f t="shared" si="7"/>
        <v>617103705.02595162</v>
      </c>
      <c r="BB50" s="161">
        <f t="shared" si="7"/>
        <v>617103705.02595162</v>
      </c>
      <c r="BC50" s="161">
        <f t="shared" si="7"/>
        <v>617103705.02595162</v>
      </c>
      <c r="BD50" s="161">
        <f t="shared" si="7"/>
        <v>617103705.02595162</v>
      </c>
      <c r="BE50" s="161">
        <f t="shared" si="7"/>
        <v>617103705.02595162</v>
      </c>
      <c r="BF50" s="161">
        <f t="shared" si="7"/>
        <v>617103705.02595162</v>
      </c>
      <c r="BG50" s="161">
        <f t="shared" si="7"/>
        <v>617103705.02595162</v>
      </c>
      <c r="BH50" s="161">
        <f t="shared" si="7"/>
        <v>617103705.02595162</v>
      </c>
      <c r="BI50" s="161">
        <f t="shared" si="7"/>
        <v>617103705.02595162</v>
      </c>
      <c r="BJ50" s="161">
        <f t="shared" si="7"/>
        <v>617103705.02595162</v>
      </c>
      <c r="BK50" s="161">
        <f t="shared" si="7"/>
        <v>617103705.02595162</v>
      </c>
      <c r="BL50" s="161">
        <f t="shared" si="7"/>
        <v>617103705.02595162</v>
      </c>
      <c r="BM50" s="161">
        <f t="shared" si="7"/>
        <v>617103705.02595162</v>
      </c>
      <c r="BN50" s="161">
        <f t="shared" si="7"/>
        <v>617103705.02595162</v>
      </c>
      <c r="BO50" s="161">
        <f t="shared" si="7"/>
        <v>617103705.02595162</v>
      </c>
      <c r="BP50" s="161">
        <f t="shared" si="7"/>
        <v>617103705.02595162</v>
      </c>
      <c r="BQ50" s="161">
        <f t="shared" si="7"/>
        <v>617103705.02595162</v>
      </c>
      <c r="BR50" s="161">
        <f t="shared" si="7"/>
        <v>617103705.02595162</v>
      </c>
    </row>
    <row r="51" spans="1:70" s="25" customFormat="1" ht="15" customHeight="1" x14ac:dyDescent="0.25">
      <c r="A51" s="41" t="s">
        <v>239</v>
      </c>
      <c r="B51" s="46" t="s">
        <v>76</v>
      </c>
      <c r="C51" s="30"/>
      <c r="D51" s="31">
        <v>290194769.36000001</v>
      </c>
      <c r="E51" s="29"/>
      <c r="F51" s="29"/>
      <c r="G51" s="67"/>
      <c r="H51" s="161">
        <f t="shared" ref="H51:AM51" si="8">$D$51*(H$33/$D$33)</f>
        <v>8187695.1044956939</v>
      </c>
      <c r="I51" s="161">
        <f t="shared" si="8"/>
        <v>16375390.208991388</v>
      </c>
      <c r="J51" s="161">
        <f t="shared" si="8"/>
        <v>57661704.441188507</v>
      </c>
      <c r="K51" s="161">
        <f t="shared" si="8"/>
        <v>98948018.67338562</v>
      </c>
      <c r="L51" s="161">
        <f t="shared" si="8"/>
        <v>140234332.90558273</v>
      </c>
      <c r="M51" s="161">
        <f t="shared" si="8"/>
        <v>179011487.9834981</v>
      </c>
      <c r="N51" s="161">
        <f t="shared" si="8"/>
        <v>216083040.13671705</v>
      </c>
      <c r="O51" s="161">
        <f t="shared" si="8"/>
        <v>253154592.28993595</v>
      </c>
      <c r="P51" s="161">
        <f t="shared" si="8"/>
        <v>253154592.28993595</v>
      </c>
      <c r="Q51" s="161">
        <f t="shared" si="8"/>
        <v>253154592.28993595</v>
      </c>
      <c r="R51" s="161">
        <f t="shared" si="8"/>
        <v>253154592.28993595</v>
      </c>
      <c r="S51" s="161">
        <f t="shared" si="8"/>
        <v>253154592.28993595</v>
      </c>
      <c r="T51" s="161">
        <f t="shared" si="8"/>
        <v>253154592.28993595</v>
      </c>
      <c r="U51" s="161">
        <f t="shared" si="8"/>
        <v>253154592.28993595</v>
      </c>
      <c r="V51" s="161">
        <f t="shared" si="8"/>
        <v>253154592.28993595</v>
      </c>
      <c r="W51" s="161">
        <f t="shared" si="8"/>
        <v>253154592.28993595</v>
      </c>
      <c r="X51" s="161">
        <f t="shared" si="8"/>
        <v>253154592.28993595</v>
      </c>
      <c r="Y51" s="161">
        <f t="shared" si="8"/>
        <v>271674680.82496798</v>
      </c>
      <c r="Z51" s="161">
        <f t="shared" si="8"/>
        <v>290194769.36000001</v>
      </c>
      <c r="AA51" s="161">
        <f t="shared" si="8"/>
        <v>290194769.36000001</v>
      </c>
      <c r="AB51" s="161">
        <f t="shared" si="8"/>
        <v>290194769.36000001</v>
      </c>
      <c r="AC51" s="161">
        <f t="shared" si="8"/>
        <v>290194769.36000001</v>
      </c>
      <c r="AD51" s="161">
        <f t="shared" si="8"/>
        <v>290194769.36000001</v>
      </c>
      <c r="AE51" s="161">
        <f t="shared" si="8"/>
        <v>290194769.36000001</v>
      </c>
      <c r="AF51" s="161">
        <f t="shared" si="8"/>
        <v>290194769.36000001</v>
      </c>
      <c r="AG51" s="161">
        <f t="shared" si="8"/>
        <v>290194769.36000001</v>
      </c>
      <c r="AH51" s="161">
        <f t="shared" si="8"/>
        <v>290194769.36000001</v>
      </c>
      <c r="AI51" s="161">
        <f t="shared" si="8"/>
        <v>290194769.36000001</v>
      </c>
      <c r="AJ51" s="161">
        <f t="shared" si="8"/>
        <v>290194769.36000001</v>
      </c>
      <c r="AK51" s="161">
        <f t="shared" si="8"/>
        <v>290194769.36000001</v>
      </c>
      <c r="AL51" s="161">
        <f t="shared" si="8"/>
        <v>290194769.36000001</v>
      </c>
      <c r="AM51" s="161">
        <f t="shared" si="8"/>
        <v>290194769.36000001</v>
      </c>
      <c r="AN51" s="161">
        <f t="shared" ref="AN51:BR51" si="9">$D$51*(AN$33/$D$33)</f>
        <v>290194769.36000001</v>
      </c>
      <c r="AO51" s="161">
        <f t="shared" si="9"/>
        <v>290194769.36000001</v>
      </c>
      <c r="AP51" s="161">
        <f t="shared" si="9"/>
        <v>290194769.36000001</v>
      </c>
      <c r="AQ51" s="161">
        <f t="shared" si="9"/>
        <v>290194769.36000001</v>
      </c>
      <c r="AR51" s="161">
        <f t="shared" si="9"/>
        <v>290194769.36000001</v>
      </c>
      <c r="AS51" s="161">
        <f t="shared" si="9"/>
        <v>290194769.36000001</v>
      </c>
      <c r="AT51" s="161">
        <f t="shared" si="9"/>
        <v>290194769.36000001</v>
      </c>
      <c r="AU51" s="161">
        <f t="shared" si="9"/>
        <v>290194769.36000001</v>
      </c>
      <c r="AV51" s="161">
        <f t="shared" si="9"/>
        <v>290194769.36000001</v>
      </c>
      <c r="AW51" s="161">
        <f t="shared" si="9"/>
        <v>290194769.36000001</v>
      </c>
      <c r="AX51" s="161">
        <f t="shared" si="9"/>
        <v>290194769.36000001</v>
      </c>
      <c r="AY51" s="161">
        <f t="shared" si="9"/>
        <v>290194769.36000001</v>
      </c>
      <c r="AZ51" s="161">
        <f t="shared" si="9"/>
        <v>290194769.36000001</v>
      </c>
      <c r="BA51" s="161">
        <f t="shared" si="9"/>
        <v>290194769.36000001</v>
      </c>
      <c r="BB51" s="161">
        <f t="shared" si="9"/>
        <v>290194769.36000001</v>
      </c>
      <c r="BC51" s="161">
        <f t="shared" si="9"/>
        <v>290194769.36000001</v>
      </c>
      <c r="BD51" s="161">
        <f t="shared" si="9"/>
        <v>290194769.36000001</v>
      </c>
      <c r="BE51" s="161">
        <f t="shared" si="9"/>
        <v>290194769.36000001</v>
      </c>
      <c r="BF51" s="161">
        <f t="shared" si="9"/>
        <v>290194769.36000001</v>
      </c>
      <c r="BG51" s="161">
        <f t="shared" si="9"/>
        <v>290194769.36000001</v>
      </c>
      <c r="BH51" s="161">
        <f t="shared" si="9"/>
        <v>290194769.36000001</v>
      </c>
      <c r="BI51" s="161">
        <f t="shared" si="9"/>
        <v>290194769.36000001</v>
      </c>
      <c r="BJ51" s="161">
        <f t="shared" si="9"/>
        <v>290194769.36000001</v>
      </c>
      <c r="BK51" s="161">
        <f t="shared" si="9"/>
        <v>290194769.36000001</v>
      </c>
      <c r="BL51" s="161">
        <f t="shared" si="9"/>
        <v>290194769.36000001</v>
      </c>
      <c r="BM51" s="161">
        <f t="shared" si="9"/>
        <v>290194769.36000001</v>
      </c>
      <c r="BN51" s="161">
        <f t="shared" si="9"/>
        <v>290194769.36000001</v>
      </c>
      <c r="BO51" s="161">
        <f t="shared" si="9"/>
        <v>290194769.36000001</v>
      </c>
      <c r="BP51" s="161">
        <f t="shared" si="9"/>
        <v>290194769.36000001</v>
      </c>
      <c r="BQ51" s="161">
        <f t="shared" si="9"/>
        <v>290194769.36000001</v>
      </c>
      <c r="BR51" s="161">
        <f t="shared" si="9"/>
        <v>290194769.36000001</v>
      </c>
    </row>
    <row r="52" spans="1:70" s="25" customFormat="1" ht="15" customHeight="1" x14ac:dyDescent="0.25">
      <c r="A52" s="41" t="s">
        <v>240</v>
      </c>
      <c r="B52" s="46" t="s">
        <v>75</v>
      </c>
      <c r="C52" s="30"/>
      <c r="D52" s="31">
        <v>74774912.747999996</v>
      </c>
      <c r="E52" s="29"/>
      <c r="F52" s="29"/>
      <c r="G52" s="67"/>
      <c r="H52" s="161">
        <f>$D$52*(H$33/$D$33)</f>
        <v>2109735.4318140289</v>
      </c>
      <c r="I52" s="161">
        <f t="shared" ref="I52:AM52" si="10">$D$52*(I$33/$D$33)</f>
        <v>4219470.8636280578</v>
      </c>
      <c r="J52" s="161">
        <f t="shared" si="10"/>
        <v>14857776.13428323</v>
      </c>
      <c r="K52" s="161">
        <f t="shared" si="10"/>
        <v>25496081.4049384</v>
      </c>
      <c r="L52" s="161">
        <f t="shared" si="10"/>
        <v>36134386.67559357</v>
      </c>
      <c r="M52" s="161">
        <f t="shared" si="10"/>
        <v>46126153.219013758</v>
      </c>
      <c r="N52" s="161">
        <f t="shared" si="10"/>
        <v>55678434.54993967</v>
      </c>
      <c r="O52" s="161">
        <f t="shared" si="10"/>
        <v>65230715.880865566</v>
      </c>
      <c r="P52" s="161">
        <f t="shared" si="10"/>
        <v>65230715.880865566</v>
      </c>
      <c r="Q52" s="161">
        <f t="shared" si="10"/>
        <v>65230715.880865566</v>
      </c>
      <c r="R52" s="161">
        <f t="shared" si="10"/>
        <v>65230715.880865566</v>
      </c>
      <c r="S52" s="161">
        <f t="shared" si="10"/>
        <v>65230715.880865566</v>
      </c>
      <c r="T52" s="161">
        <f t="shared" si="10"/>
        <v>65230715.880865566</v>
      </c>
      <c r="U52" s="161">
        <f t="shared" si="10"/>
        <v>65230715.880865566</v>
      </c>
      <c r="V52" s="161">
        <f t="shared" si="10"/>
        <v>65230715.880865566</v>
      </c>
      <c r="W52" s="161">
        <f t="shared" si="10"/>
        <v>65230715.880865566</v>
      </c>
      <c r="X52" s="161">
        <f t="shared" si="10"/>
        <v>65230715.880865566</v>
      </c>
      <c r="Y52" s="161">
        <f t="shared" si="10"/>
        <v>70002814.31443277</v>
      </c>
      <c r="Z52" s="161">
        <f t="shared" si="10"/>
        <v>74774912.747999996</v>
      </c>
      <c r="AA52" s="161">
        <f t="shared" si="10"/>
        <v>74774912.747999996</v>
      </c>
      <c r="AB52" s="161">
        <f t="shared" si="10"/>
        <v>74774912.747999996</v>
      </c>
      <c r="AC52" s="161">
        <f t="shared" si="10"/>
        <v>74774912.747999996</v>
      </c>
      <c r="AD52" s="161">
        <f t="shared" si="10"/>
        <v>74774912.747999996</v>
      </c>
      <c r="AE52" s="161">
        <f t="shared" si="10"/>
        <v>74774912.747999996</v>
      </c>
      <c r="AF52" s="161">
        <f t="shared" si="10"/>
        <v>74774912.747999996</v>
      </c>
      <c r="AG52" s="161">
        <f t="shared" si="10"/>
        <v>74774912.747999996</v>
      </c>
      <c r="AH52" s="161">
        <f t="shared" si="10"/>
        <v>74774912.747999996</v>
      </c>
      <c r="AI52" s="161">
        <f t="shared" si="10"/>
        <v>74774912.747999996</v>
      </c>
      <c r="AJ52" s="161">
        <f t="shared" si="10"/>
        <v>74774912.747999996</v>
      </c>
      <c r="AK52" s="161">
        <f t="shared" si="10"/>
        <v>74774912.747999996</v>
      </c>
      <c r="AL52" s="161">
        <f t="shared" si="10"/>
        <v>74774912.747999996</v>
      </c>
      <c r="AM52" s="161">
        <f t="shared" si="10"/>
        <v>74774912.747999996</v>
      </c>
      <c r="AN52" s="161">
        <f t="shared" ref="AN52:BR52" si="11">$D$52*(AN$33/$D$33)</f>
        <v>74774912.747999996</v>
      </c>
      <c r="AO52" s="161">
        <f t="shared" si="11"/>
        <v>74774912.747999996</v>
      </c>
      <c r="AP52" s="161">
        <f t="shared" si="11"/>
        <v>74774912.747999996</v>
      </c>
      <c r="AQ52" s="161">
        <f t="shared" si="11"/>
        <v>74774912.747999996</v>
      </c>
      <c r="AR52" s="161">
        <f t="shared" si="11"/>
        <v>74774912.747999996</v>
      </c>
      <c r="AS52" s="161">
        <f t="shared" si="11"/>
        <v>74774912.747999996</v>
      </c>
      <c r="AT52" s="161">
        <f t="shared" si="11"/>
        <v>74774912.747999996</v>
      </c>
      <c r="AU52" s="161">
        <f t="shared" si="11"/>
        <v>74774912.747999996</v>
      </c>
      <c r="AV52" s="161">
        <f t="shared" si="11"/>
        <v>74774912.747999996</v>
      </c>
      <c r="AW52" s="161">
        <f t="shared" si="11"/>
        <v>74774912.747999996</v>
      </c>
      <c r="AX52" s="161">
        <f t="shared" si="11"/>
        <v>74774912.747999996</v>
      </c>
      <c r="AY52" s="161">
        <f t="shared" si="11"/>
        <v>74774912.747999996</v>
      </c>
      <c r="AZ52" s="161">
        <f t="shared" si="11"/>
        <v>74774912.747999996</v>
      </c>
      <c r="BA52" s="161">
        <f t="shared" si="11"/>
        <v>74774912.747999996</v>
      </c>
      <c r="BB52" s="161">
        <f t="shared" si="11"/>
        <v>74774912.747999996</v>
      </c>
      <c r="BC52" s="161">
        <f t="shared" si="11"/>
        <v>74774912.747999996</v>
      </c>
      <c r="BD52" s="161">
        <f t="shared" si="11"/>
        <v>74774912.747999996</v>
      </c>
      <c r="BE52" s="161">
        <f t="shared" si="11"/>
        <v>74774912.747999996</v>
      </c>
      <c r="BF52" s="161">
        <f t="shared" si="11"/>
        <v>74774912.747999996</v>
      </c>
      <c r="BG52" s="161">
        <f t="shared" si="11"/>
        <v>74774912.747999996</v>
      </c>
      <c r="BH52" s="161">
        <f t="shared" si="11"/>
        <v>74774912.747999996</v>
      </c>
      <c r="BI52" s="161">
        <f t="shared" si="11"/>
        <v>74774912.747999996</v>
      </c>
      <c r="BJ52" s="161">
        <f t="shared" si="11"/>
        <v>74774912.747999996</v>
      </c>
      <c r="BK52" s="161">
        <f t="shared" si="11"/>
        <v>74774912.747999996</v>
      </c>
      <c r="BL52" s="161">
        <f t="shared" si="11"/>
        <v>74774912.747999996</v>
      </c>
      <c r="BM52" s="161">
        <f t="shared" si="11"/>
        <v>74774912.747999996</v>
      </c>
      <c r="BN52" s="161">
        <f t="shared" si="11"/>
        <v>74774912.747999996</v>
      </c>
      <c r="BO52" s="161">
        <f t="shared" si="11"/>
        <v>74774912.747999996</v>
      </c>
      <c r="BP52" s="161">
        <f t="shared" si="11"/>
        <v>74774912.747999996</v>
      </c>
      <c r="BQ52" s="161">
        <f t="shared" si="11"/>
        <v>74774912.747999996</v>
      </c>
      <c r="BR52" s="161">
        <f t="shared" si="11"/>
        <v>74774912.747999996</v>
      </c>
    </row>
    <row r="53" spans="1:70" s="25" customFormat="1" ht="15" customHeight="1" x14ac:dyDescent="0.25">
      <c r="A53" s="41">
        <v>2</v>
      </c>
      <c r="B53" s="206" t="s">
        <v>66</v>
      </c>
      <c r="C53" s="150"/>
      <c r="D53" s="32">
        <v>5690336350</v>
      </c>
      <c r="E53" s="29"/>
      <c r="F53" s="29"/>
      <c r="G53" s="67"/>
      <c r="H53" s="23"/>
      <c r="I53" s="23"/>
      <c r="J53" s="241"/>
      <c r="K53" s="241"/>
      <c r="L53" s="105"/>
      <c r="M53" s="36"/>
      <c r="N53" s="36"/>
      <c r="O53" s="36"/>
      <c r="P53" s="36"/>
      <c r="Q53" s="36"/>
      <c r="R53" s="36"/>
      <c r="S53" s="36"/>
      <c r="T53" s="36"/>
      <c r="U53" s="36"/>
    </row>
    <row r="54" spans="1:70" s="25" customFormat="1" ht="18" customHeight="1" x14ac:dyDescent="0.25">
      <c r="D54" s="37">
        <f>SUM(D37:D53)</f>
        <v>29383348114.576988</v>
      </c>
      <c r="E54" s="29"/>
      <c r="F54" s="29"/>
      <c r="G54" s="67"/>
      <c r="H54" s="23"/>
      <c r="I54" s="23"/>
      <c r="J54" s="36"/>
      <c r="K54" s="36"/>
      <c r="L54" s="26"/>
      <c r="M54" s="36"/>
      <c r="N54" s="36"/>
      <c r="O54" s="36"/>
      <c r="P54" s="36"/>
      <c r="Q54" s="36"/>
      <c r="R54" s="36"/>
      <c r="S54" s="36"/>
      <c r="T54" s="36"/>
      <c r="U54" s="36"/>
    </row>
    <row r="55" spans="1:70" s="25" customFormat="1" ht="18" customHeight="1" x14ac:dyDescent="0.25">
      <c r="D55" s="37"/>
      <c r="E55" s="37"/>
      <c r="F55" s="37"/>
      <c r="G55" s="37"/>
      <c r="H55" s="37"/>
      <c r="I55" s="36"/>
      <c r="J55" s="36"/>
      <c r="K55" s="36"/>
      <c r="L55" s="26"/>
      <c r="M55" s="36"/>
      <c r="N55" s="36"/>
      <c r="O55" s="36"/>
      <c r="P55" s="36"/>
      <c r="Q55" s="36"/>
      <c r="R55" s="36"/>
      <c r="S55" s="36"/>
      <c r="T55" s="36"/>
      <c r="U55" s="36"/>
      <c r="Y55" s="37"/>
    </row>
    <row r="56" spans="1:70" s="25" customFormat="1" ht="18" customHeight="1" x14ac:dyDescent="0.25">
      <c r="D56" s="28"/>
      <c r="E56" s="28"/>
      <c r="F56" s="28"/>
      <c r="H56" s="28"/>
      <c r="I56" s="28"/>
      <c r="J56" s="28"/>
      <c r="K56" s="28"/>
      <c r="L56" s="28"/>
      <c r="M56" s="47"/>
      <c r="N56" s="9"/>
      <c r="O56" s="9"/>
    </row>
    <row r="57" spans="1:70" ht="15" customHeight="1" x14ac:dyDescent="0.25">
      <c r="B57" s="25"/>
      <c r="C57" s="25"/>
      <c r="G57" s="28"/>
      <c r="H57" s="28"/>
      <c r="I57" s="28"/>
      <c r="J57" s="28"/>
      <c r="K57" s="28"/>
      <c r="L57" s="28"/>
      <c r="M57" s="28"/>
    </row>
    <row r="58" spans="1:70" s="35" customFormat="1" x14ac:dyDescent="0.25">
      <c r="B58" s="25"/>
      <c r="C58" s="25"/>
      <c r="G58" s="106"/>
      <c r="H58" s="28"/>
      <c r="I58" s="125"/>
      <c r="J58" s="125"/>
      <c r="K58" s="125"/>
      <c r="L58" s="125"/>
      <c r="M58" s="125"/>
      <c r="N58" s="10"/>
    </row>
    <row r="59" spans="1:70" x14ac:dyDescent="0.25">
      <c r="B59" s="18"/>
      <c r="C59" s="18"/>
      <c r="D59" s="18"/>
      <c r="E59" s="18"/>
      <c r="F59" s="18"/>
      <c r="G59" s="28"/>
      <c r="H59" s="28"/>
      <c r="I59" s="125"/>
      <c r="J59" s="125"/>
      <c r="K59" s="125"/>
      <c r="L59" s="125"/>
      <c r="M59" s="125"/>
      <c r="N59" s="128"/>
      <c r="O59" s="18"/>
      <c r="P59" s="18"/>
    </row>
    <row r="60" spans="1:70" x14ac:dyDescent="0.25">
      <c r="B60" s="18"/>
      <c r="C60" s="18"/>
      <c r="D60" s="18"/>
      <c r="E60" s="18"/>
      <c r="F60" s="18"/>
      <c r="G60" s="28"/>
      <c r="H60" s="28"/>
      <c r="I60" s="127"/>
      <c r="J60" s="127"/>
      <c r="K60" s="127"/>
      <c r="L60" s="127"/>
      <c r="M60" s="127"/>
      <c r="N60" s="18"/>
      <c r="O60" s="128"/>
      <c r="P60" s="18"/>
    </row>
    <row r="61" spans="1:70" x14ac:dyDescent="0.25">
      <c r="B61" s="18"/>
      <c r="C61" s="18"/>
      <c r="G61" s="28"/>
      <c r="H61" s="28"/>
      <c r="I61" s="127"/>
      <c r="J61" s="127"/>
      <c r="K61" s="127"/>
      <c r="L61" s="127"/>
      <c r="M61" s="127"/>
    </row>
    <row r="64" spans="1:70" x14ac:dyDescent="0.25">
      <c r="D64" s="25"/>
      <c r="E64" s="25"/>
      <c r="F64" s="25"/>
      <c r="M64" s="112"/>
    </row>
    <row r="65" spans="4:15" x14ac:dyDescent="0.25">
      <c r="M65" s="124"/>
    </row>
    <row r="66" spans="4:15" x14ac:dyDescent="0.25">
      <c r="D66" s="119"/>
      <c r="E66" s="119"/>
      <c r="F66" s="119"/>
      <c r="H66" s="118"/>
      <c r="M66" s="34"/>
    </row>
    <row r="67" spans="4:15" x14ac:dyDescent="0.25">
      <c r="D67" s="120"/>
      <c r="E67" s="120"/>
      <c r="F67" s="120"/>
      <c r="G67" s="118"/>
      <c r="H67" s="118"/>
      <c r="I67" s="25"/>
      <c r="J67" s="25"/>
      <c r="K67" s="25"/>
      <c r="M67" s="132"/>
      <c r="N67" s="133"/>
    </row>
    <row r="68" spans="4:15" x14ac:dyDescent="0.25">
      <c r="G68" s="118"/>
      <c r="H68" s="118"/>
      <c r="I68" s="25"/>
      <c r="J68" s="25"/>
      <c r="K68" s="25"/>
      <c r="M68" s="117"/>
    </row>
    <row r="69" spans="4:15" s="25" customFormat="1" ht="18" customHeight="1" x14ac:dyDescent="0.3"/>
    <row r="70" spans="4:15" s="25" customFormat="1" ht="18" customHeight="1" x14ac:dyDescent="0.3">
      <c r="D70" s="121"/>
      <c r="E70" s="121"/>
      <c r="F70" s="121"/>
      <c r="G70" s="121"/>
    </row>
    <row r="71" spans="4:15" s="25" customFormat="1" ht="18" customHeight="1" x14ac:dyDescent="0.3">
      <c r="N71" s="121"/>
      <c r="O71" s="135"/>
    </row>
    <row r="72" spans="4:15" s="25" customFormat="1" ht="18" customHeight="1" x14ac:dyDescent="0.25">
      <c r="L72" s="129"/>
      <c r="O72" s="121"/>
    </row>
    <row r="73" spans="4:15" s="25" customFormat="1" ht="18" customHeight="1" x14ac:dyDescent="0.3">
      <c r="L73" s="131"/>
      <c r="M73" s="130"/>
      <c r="O73" s="131"/>
    </row>
    <row r="74" spans="4:15" s="25" customFormat="1" ht="18" customHeight="1" x14ac:dyDescent="0.3"/>
    <row r="75" spans="4:15" s="25" customFormat="1" ht="18" customHeight="1" x14ac:dyDescent="0.3"/>
    <row r="76" spans="4:15" s="25" customFormat="1" ht="18" customHeight="1" x14ac:dyDescent="0.3">
      <c r="M76" s="131"/>
    </row>
    <row r="77" spans="4:15" s="25" customFormat="1" ht="18" customHeight="1" x14ac:dyDescent="0.3"/>
    <row r="78" spans="4:15" s="25" customFormat="1" ht="18" customHeight="1" x14ac:dyDescent="0.3"/>
    <row r="79" spans="4:15" s="25" customFormat="1" ht="18" customHeight="1" x14ac:dyDescent="0.3"/>
    <row r="80" spans="4:15" s="25" customFormat="1" ht="18" customHeight="1" x14ac:dyDescent="0.3"/>
    <row r="81" s="25" customFormat="1" ht="18" customHeight="1" x14ac:dyDescent="0.3"/>
    <row r="82" s="25" customFormat="1" ht="18" customHeight="1" x14ac:dyDescent="0.3"/>
    <row r="83" s="25" customFormat="1" x14ac:dyDescent="0.3"/>
    <row r="84" s="25" customFormat="1" ht="29.25" customHeight="1" x14ac:dyDescent="0.3"/>
    <row r="85" s="25" customFormat="1" ht="18" customHeight="1" x14ac:dyDescent="0.3"/>
    <row r="86" s="25" customFormat="1" ht="18" customHeight="1" x14ac:dyDescent="0.3"/>
    <row r="87" s="25" customFormat="1" x14ac:dyDescent="0.3"/>
    <row r="88" s="25" customFormat="1" ht="18" customHeight="1" x14ac:dyDescent="0.3"/>
    <row r="89" s="25" customFormat="1" ht="18" customHeight="1" x14ac:dyDescent="0.3"/>
    <row r="90" s="25" customFormat="1" ht="18" customHeight="1" x14ac:dyDescent="0.3"/>
    <row r="91" s="25" customFormat="1" ht="18" customHeight="1" x14ac:dyDescent="0.3"/>
    <row r="92" s="25" customFormat="1" ht="18" customHeight="1" x14ac:dyDescent="0.3"/>
    <row r="93" s="25" customFormat="1" ht="18" customHeight="1" x14ac:dyDescent="0.3"/>
    <row r="94" s="25" customFormat="1" ht="18" customHeight="1" x14ac:dyDescent="0.3"/>
    <row r="95" s="25" customFormat="1" ht="18" customHeight="1" x14ac:dyDescent="0.3"/>
    <row r="96" s="25" customFormat="1" ht="18" customHeight="1" x14ac:dyDescent="0.3"/>
    <row r="97" s="25" customFormat="1" ht="18" customHeight="1" x14ac:dyDescent="0.3"/>
    <row r="98" s="25" customFormat="1" ht="18" customHeight="1" x14ac:dyDescent="0.3"/>
    <row r="99" s="25" customFormat="1" ht="18" customHeight="1" x14ac:dyDescent="0.3"/>
    <row r="100" s="25" customFormat="1" ht="18" customHeight="1" x14ac:dyDescent="0.3"/>
    <row r="101" s="25" customFormat="1" ht="18" customHeight="1" x14ac:dyDescent="0.3"/>
    <row r="102" s="25" customFormat="1" ht="18" customHeight="1" x14ac:dyDescent="0.3"/>
    <row r="103" s="25" customFormat="1" x14ac:dyDescent="0.3"/>
    <row r="104" s="25" customFormat="1" ht="18" customHeight="1" x14ac:dyDescent="0.3"/>
    <row r="105" s="25" customFormat="1" ht="18" customHeight="1" x14ac:dyDescent="0.3"/>
    <row r="106" s="25" customFormat="1" ht="18" customHeight="1" x14ac:dyDescent="0.3"/>
    <row r="107" s="25" customFormat="1" x14ac:dyDescent="0.3"/>
    <row r="108" s="25" customFormat="1" ht="18" customHeight="1" x14ac:dyDescent="0.3"/>
    <row r="109" s="25" customFormat="1" x14ac:dyDescent="0.3"/>
    <row r="110" s="25" customFormat="1" ht="18" customHeight="1" x14ac:dyDescent="0.3"/>
    <row r="111" s="25" customFormat="1" ht="18" customHeight="1" x14ac:dyDescent="0.3"/>
    <row r="112" s="25" customFormat="1" ht="18" customHeight="1" x14ac:dyDescent="0.3"/>
    <row r="113" s="25" customFormat="1" x14ac:dyDescent="0.3"/>
    <row r="114" s="25" customFormat="1" x14ac:dyDescent="0.3"/>
    <row r="115" s="25" customFormat="1" ht="18" customHeight="1" x14ac:dyDescent="0.3"/>
    <row r="116" s="25" customFormat="1" ht="18" customHeight="1" x14ac:dyDescent="0.3"/>
    <row r="117" s="25" customFormat="1" ht="18" customHeight="1" x14ac:dyDescent="0.3"/>
    <row r="118" s="25" customFormat="1" ht="18" customHeight="1" x14ac:dyDescent="0.3"/>
    <row r="119" s="25" customFormat="1" ht="18" customHeight="1" x14ac:dyDescent="0.3"/>
    <row r="120" s="25" customFormat="1" ht="18" customHeight="1" x14ac:dyDescent="0.3"/>
    <row r="121" s="25" customFormat="1" x14ac:dyDescent="0.3"/>
    <row r="122" s="25" customFormat="1" x14ac:dyDescent="0.3"/>
    <row r="123" s="25" customFormat="1" ht="18" customHeight="1" x14ac:dyDescent="0.3"/>
    <row r="124" s="25" customFormat="1" ht="18" customHeight="1" x14ac:dyDescent="0.3"/>
    <row r="125" s="25" customFormat="1" ht="18" customHeight="1" x14ac:dyDescent="0.3"/>
    <row r="126" s="25" customFormat="1" ht="18" customHeight="1" x14ac:dyDescent="0.3"/>
    <row r="127" s="25" customFormat="1" ht="18" customHeight="1" x14ac:dyDescent="0.3"/>
    <row r="128" s="25" customFormat="1" ht="18" customHeight="1" x14ac:dyDescent="0.3"/>
    <row r="129" s="25" customFormat="1" x14ac:dyDescent="0.3"/>
    <row r="130" s="25" customFormat="1" x14ac:dyDescent="0.3"/>
    <row r="131" s="25" customFormat="1" ht="18" customHeight="1" x14ac:dyDescent="0.3"/>
    <row r="132" s="25" customFormat="1" ht="18" customHeight="1" x14ac:dyDescent="0.3"/>
    <row r="133" s="25" customFormat="1" ht="18" customHeight="1" x14ac:dyDescent="0.3"/>
    <row r="134" s="25" customFormat="1" ht="18" customHeight="1" x14ac:dyDescent="0.3"/>
    <row r="135" s="25" customFormat="1" ht="18" customHeight="1" x14ac:dyDescent="0.3"/>
    <row r="136" s="25" customFormat="1" x14ac:dyDescent="0.3"/>
    <row r="137" s="25" customFormat="1" x14ac:dyDescent="0.3"/>
    <row r="138" s="25" customFormat="1" x14ac:dyDescent="0.3"/>
    <row r="139" s="25" customFormat="1" ht="18" customHeight="1" x14ac:dyDescent="0.3"/>
    <row r="140" s="25" customFormat="1" x14ac:dyDescent="0.3"/>
    <row r="141" s="25" customFormat="1" x14ac:dyDescent="0.3"/>
    <row r="142" s="25" customFormat="1" ht="18" customHeight="1" x14ac:dyDescent="0.3"/>
    <row r="143" s="25" customFormat="1" x14ac:dyDescent="0.3"/>
    <row r="144" s="25" customFormat="1" x14ac:dyDescent="0.3"/>
    <row r="145" s="25" customFormat="1" x14ac:dyDescent="0.3"/>
    <row r="146" s="25" customFormat="1" x14ac:dyDescent="0.3"/>
    <row r="147" s="25" customFormat="1" ht="18" customHeight="1" x14ac:dyDescent="0.3"/>
    <row r="148" s="25" customFormat="1" ht="18" customHeight="1" x14ac:dyDescent="0.3"/>
    <row r="149" s="25" customFormat="1" ht="18" customHeight="1" x14ac:dyDescent="0.3"/>
    <row r="150" s="25" customFormat="1" ht="18" customHeight="1" x14ac:dyDescent="0.3"/>
    <row r="151" s="25" customFormat="1" ht="18" customHeight="1" x14ac:dyDescent="0.3"/>
    <row r="152" s="25" customFormat="1" x14ac:dyDescent="0.3"/>
    <row r="153" s="25" customFormat="1" ht="18" customHeight="1" x14ac:dyDescent="0.3"/>
    <row r="154" s="25" customFormat="1" ht="18" customHeight="1" x14ac:dyDescent="0.3"/>
    <row r="155" s="25" customFormat="1" ht="18" customHeight="1" x14ac:dyDescent="0.3"/>
    <row r="156" s="25" customFormat="1" ht="18" customHeight="1" x14ac:dyDescent="0.3"/>
    <row r="157" s="25" customFormat="1" ht="18" customHeight="1" x14ac:dyDescent="0.3"/>
    <row r="158" s="25" customFormat="1" ht="18" customHeight="1" x14ac:dyDescent="0.3"/>
    <row r="159" s="25" customFormat="1" ht="18" customHeight="1" x14ac:dyDescent="0.3"/>
    <row r="160" s="25" customFormat="1" x14ac:dyDescent="0.3"/>
    <row r="161" s="25" customFormat="1" ht="18" customHeight="1" x14ac:dyDescent="0.3"/>
    <row r="162" s="25" customFormat="1" ht="18" customHeight="1" x14ac:dyDescent="0.3"/>
    <row r="163" s="25" customFormat="1" ht="18" customHeight="1" x14ac:dyDescent="0.3"/>
    <row r="164" s="25" customFormat="1" ht="18" customHeight="1" x14ac:dyDescent="0.3"/>
    <row r="165" s="25" customFormat="1" ht="18" customHeight="1" x14ac:dyDescent="0.3"/>
    <row r="166" s="25" customFormat="1" ht="18" customHeight="1" x14ac:dyDescent="0.3"/>
    <row r="167" s="25" customFormat="1" ht="18" customHeight="1" x14ac:dyDescent="0.3"/>
    <row r="168" s="25" customFormat="1" ht="18" customHeight="1" x14ac:dyDescent="0.3"/>
    <row r="169" s="25" customFormat="1" ht="18" customHeight="1" x14ac:dyDescent="0.3"/>
    <row r="170" s="25" customFormat="1" ht="18" customHeight="1" x14ac:dyDescent="0.3"/>
    <row r="171" s="25" customFormat="1" ht="18" customHeight="1" x14ac:dyDescent="0.3"/>
    <row r="172" s="25" customFormat="1" ht="18" customHeight="1" x14ac:dyDescent="0.3"/>
    <row r="173" s="25" customFormat="1" ht="18" customHeight="1" x14ac:dyDescent="0.3"/>
    <row r="174" s="25" customFormat="1" ht="18" customHeight="1" x14ac:dyDescent="0.3"/>
    <row r="175" s="25" customFormat="1" ht="18" customHeight="1" x14ac:dyDescent="0.3"/>
    <row r="176" s="25" customFormat="1" ht="18" customHeight="1" x14ac:dyDescent="0.3"/>
    <row r="177" s="25" customFormat="1" ht="18" customHeight="1" x14ac:dyDescent="0.3"/>
    <row r="178" s="25" customFormat="1" ht="18" customHeight="1" x14ac:dyDescent="0.3"/>
    <row r="179" s="25" customFormat="1" ht="18" customHeight="1" x14ac:dyDescent="0.3"/>
    <row r="180" s="25" customFormat="1" ht="18" customHeight="1" x14ac:dyDescent="0.3"/>
    <row r="181" s="25" customFormat="1" ht="18" customHeight="1" x14ac:dyDescent="0.3"/>
    <row r="182" s="25" customFormat="1" ht="18" customHeight="1" x14ac:dyDescent="0.3"/>
    <row r="183" s="25" customFormat="1" ht="18" customHeight="1" x14ac:dyDescent="0.3"/>
    <row r="184" s="25" customFormat="1" ht="18" customHeight="1" x14ac:dyDescent="0.3"/>
    <row r="185" s="25" customFormat="1" ht="18" customHeight="1" x14ac:dyDescent="0.3"/>
    <row r="186" s="25" customFormat="1" ht="18" customHeight="1" x14ac:dyDescent="0.3"/>
    <row r="187" s="25" customFormat="1" ht="18" customHeight="1" x14ac:dyDescent="0.3"/>
    <row r="188" s="25" customFormat="1" ht="18" customHeight="1" x14ac:dyDescent="0.3"/>
    <row r="189" s="25" customFormat="1" ht="18" customHeight="1" x14ac:dyDescent="0.3"/>
    <row r="190" s="25" customFormat="1" ht="18" customHeight="1" x14ac:dyDescent="0.3"/>
    <row r="191" s="25" customFormat="1" ht="18" customHeight="1" x14ac:dyDescent="0.3"/>
    <row r="192" s="25" customFormat="1" ht="18" customHeight="1" x14ac:dyDescent="0.3"/>
    <row r="193" s="25" customFormat="1" ht="18" customHeight="1" x14ac:dyDescent="0.3"/>
    <row r="194" s="25" customFormat="1" ht="18" customHeight="1" x14ac:dyDescent="0.3"/>
    <row r="195" s="25" customFormat="1" ht="18" customHeight="1" x14ac:dyDescent="0.3"/>
    <row r="196" s="25" customFormat="1" ht="18" customHeight="1" x14ac:dyDescent="0.3"/>
    <row r="197" s="25" customFormat="1" ht="18" customHeight="1" x14ac:dyDescent="0.3"/>
    <row r="198" s="25" customFormat="1" ht="18" customHeight="1" x14ac:dyDescent="0.3"/>
    <row r="199" s="25" customFormat="1" ht="18" customHeight="1" x14ac:dyDescent="0.3"/>
    <row r="200" s="25" customFormat="1" ht="18" customHeight="1" x14ac:dyDescent="0.3"/>
    <row r="201" s="25" customFormat="1" ht="18" customHeight="1" x14ac:dyDescent="0.3"/>
    <row r="202" s="25" customFormat="1" ht="18" customHeight="1" x14ac:dyDescent="0.3"/>
    <row r="203" s="25" customFormat="1" ht="18" customHeight="1" x14ac:dyDescent="0.3"/>
    <row r="204" s="25" customFormat="1" ht="18" customHeight="1" x14ac:dyDescent="0.3"/>
    <row r="205" s="25" customFormat="1" ht="18" customHeight="1" x14ac:dyDescent="0.3"/>
    <row r="206" s="25" customFormat="1" ht="18" customHeight="1" x14ac:dyDescent="0.3"/>
    <row r="207" s="25" customFormat="1" ht="18" customHeight="1" x14ac:dyDescent="0.3"/>
    <row r="208" s="25" customFormat="1" ht="18" customHeight="1" x14ac:dyDescent="0.3"/>
    <row r="209" s="25" customFormat="1" ht="18" customHeight="1" x14ac:dyDescent="0.3"/>
    <row r="210" s="25" customFormat="1" ht="18" customHeight="1" x14ac:dyDescent="0.3"/>
    <row r="211" s="25" customFormat="1" ht="18" customHeight="1" x14ac:dyDescent="0.3"/>
    <row r="212" s="25" customFormat="1" ht="18" customHeight="1" x14ac:dyDescent="0.3"/>
    <row r="213" s="25" customFormat="1" ht="18" customHeight="1" x14ac:dyDescent="0.3"/>
    <row r="214" s="25" customFormat="1" ht="18" customHeight="1" x14ac:dyDescent="0.3"/>
    <row r="215" s="25" customFormat="1" ht="18" customHeight="1" x14ac:dyDescent="0.3"/>
    <row r="216" s="25" customFormat="1" ht="18" customHeight="1" x14ac:dyDescent="0.3"/>
    <row r="217" s="25" customFormat="1" ht="18" customHeight="1" x14ac:dyDescent="0.3"/>
    <row r="218" s="25" customFormat="1" ht="18" customHeight="1" x14ac:dyDescent="0.3"/>
    <row r="219" s="25" customFormat="1" ht="18" customHeight="1" x14ac:dyDescent="0.3"/>
    <row r="220" s="25" customFormat="1" ht="18" customHeight="1" x14ac:dyDescent="0.3"/>
    <row r="221" s="25" customFormat="1" ht="18" customHeight="1" x14ac:dyDescent="0.3"/>
    <row r="222" s="25" customFormat="1" ht="18" customHeight="1" x14ac:dyDescent="0.3"/>
    <row r="223" s="25" customFormat="1" ht="18" customHeight="1" x14ac:dyDescent="0.3"/>
    <row r="224" s="25" customFormat="1" ht="18" customHeight="1" x14ac:dyDescent="0.3"/>
    <row r="225" s="25" customFormat="1" ht="18" customHeight="1" x14ac:dyDescent="0.3"/>
    <row r="226" s="25" customFormat="1" ht="18" customHeight="1" x14ac:dyDescent="0.3"/>
    <row r="227" s="25" customFormat="1" ht="18" customHeight="1" x14ac:dyDescent="0.3"/>
    <row r="228" s="25" customFormat="1" ht="18" customHeight="1" x14ac:dyDescent="0.3"/>
    <row r="229" s="25" customFormat="1" ht="18" customHeight="1" x14ac:dyDescent="0.3"/>
    <row r="230" s="25" customFormat="1" ht="18" customHeight="1" x14ac:dyDescent="0.3"/>
    <row r="231" s="25" customFormat="1" ht="18" customHeight="1" x14ac:dyDescent="0.3"/>
    <row r="232" s="25" customFormat="1" ht="18" customHeight="1" x14ac:dyDescent="0.3"/>
    <row r="233" s="25" customFormat="1" ht="18" customHeight="1" x14ac:dyDescent="0.3"/>
    <row r="234" s="25" customFormat="1" ht="18" customHeight="1" x14ac:dyDescent="0.3"/>
    <row r="235" s="25" customFormat="1" ht="18" customHeight="1" x14ac:dyDescent="0.3"/>
    <row r="236" s="25" customFormat="1" ht="18" customHeight="1" x14ac:dyDescent="0.3"/>
    <row r="237" s="25" customFormat="1" ht="18" customHeight="1" x14ac:dyDescent="0.3"/>
    <row r="238" s="25" customFormat="1" ht="18" customHeight="1" x14ac:dyDescent="0.3"/>
    <row r="239" s="25" customFormat="1" ht="18" customHeight="1" x14ac:dyDescent="0.3"/>
    <row r="240" s="25" customFormat="1" ht="18" customHeight="1" x14ac:dyDescent="0.3"/>
    <row r="241" s="25" customFormat="1" ht="18" customHeight="1" x14ac:dyDescent="0.3"/>
    <row r="242" s="25" customFormat="1" ht="18" customHeight="1" x14ac:dyDescent="0.3"/>
    <row r="243" s="25" customFormat="1" ht="18" customHeight="1" x14ac:dyDescent="0.3"/>
    <row r="244" s="25" customFormat="1" ht="18" customHeight="1" x14ac:dyDescent="0.3"/>
    <row r="245" s="25" customFormat="1" ht="18" customHeight="1" x14ac:dyDescent="0.3"/>
    <row r="246" s="25" customFormat="1" ht="18" customHeight="1" x14ac:dyDescent="0.3"/>
    <row r="247" s="25" customFormat="1" ht="18" customHeight="1" x14ac:dyDescent="0.3"/>
    <row r="248" s="25" customFormat="1" ht="18" customHeight="1" x14ac:dyDescent="0.3"/>
    <row r="249" s="25" customFormat="1" ht="18" customHeight="1" x14ac:dyDescent="0.3"/>
    <row r="250" s="25" customFormat="1" ht="18" customHeight="1" x14ac:dyDescent="0.3"/>
    <row r="251" s="25" customFormat="1" ht="18" customHeight="1" x14ac:dyDescent="0.3"/>
    <row r="252" s="25" customFormat="1" ht="18" customHeight="1" x14ac:dyDescent="0.3"/>
    <row r="253" s="25" customFormat="1" ht="18" customHeight="1" x14ac:dyDescent="0.3"/>
    <row r="254" s="25" customFormat="1" ht="18" customHeight="1" x14ac:dyDescent="0.3"/>
    <row r="255" s="25" customFormat="1" ht="18" customHeight="1" x14ac:dyDescent="0.3"/>
    <row r="256" s="25" customFormat="1" ht="18" customHeight="1" x14ac:dyDescent="0.3"/>
    <row r="257" s="25" customFormat="1" ht="18" customHeight="1" x14ac:dyDescent="0.3"/>
    <row r="258" s="25" customFormat="1" ht="18" customHeight="1" x14ac:dyDescent="0.3"/>
    <row r="259" s="25" customFormat="1" ht="18" customHeight="1" x14ac:dyDescent="0.3"/>
    <row r="260" s="25" customFormat="1" ht="18" customHeight="1" x14ac:dyDescent="0.3"/>
    <row r="261" s="25" customFormat="1" ht="18" customHeight="1" x14ac:dyDescent="0.3"/>
    <row r="262" s="25" customFormat="1" ht="18" customHeight="1" x14ac:dyDescent="0.3"/>
    <row r="263" s="25" customFormat="1" ht="18" customHeight="1" x14ac:dyDescent="0.3"/>
    <row r="264" s="25" customFormat="1" ht="18" customHeight="1" x14ac:dyDescent="0.3"/>
    <row r="265" s="25" customFormat="1" ht="18" customHeight="1" x14ac:dyDescent="0.3"/>
    <row r="266" s="25" customFormat="1" ht="18" customHeight="1" x14ac:dyDescent="0.3"/>
    <row r="267" s="25" customFormat="1" ht="18" customHeight="1" x14ac:dyDescent="0.3"/>
    <row r="268" s="25" customFormat="1" ht="18" customHeight="1" x14ac:dyDescent="0.3"/>
    <row r="269" s="25" customFormat="1" ht="18" customHeight="1" x14ac:dyDescent="0.3"/>
    <row r="270" s="25" customFormat="1" ht="18" customHeight="1" x14ac:dyDescent="0.3"/>
    <row r="271" s="25" customFormat="1" ht="18" customHeight="1" x14ac:dyDescent="0.3"/>
    <row r="272" s="25" customFormat="1" ht="18" customHeight="1" x14ac:dyDescent="0.3"/>
    <row r="273" s="25" customFormat="1" ht="18" customHeight="1" x14ac:dyDescent="0.3"/>
    <row r="274" s="25" customFormat="1" ht="18" customHeight="1" x14ac:dyDescent="0.3"/>
    <row r="275" s="25" customFormat="1" ht="18" customHeight="1" x14ac:dyDescent="0.3"/>
    <row r="276" s="25" customFormat="1" ht="18" customHeight="1" x14ac:dyDescent="0.3"/>
    <row r="277" s="25" customFormat="1" ht="18" customHeight="1" x14ac:dyDescent="0.3"/>
    <row r="278" s="25" customFormat="1" ht="18" customHeight="1" x14ac:dyDescent="0.3"/>
    <row r="279" s="25" customFormat="1" ht="18" customHeight="1" x14ac:dyDescent="0.3"/>
    <row r="280" s="25" customFormat="1" ht="18" customHeight="1" x14ac:dyDescent="0.3"/>
    <row r="281" s="25" customFormat="1" ht="18" customHeight="1" x14ac:dyDescent="0.3"/>
    <row r="282" s="25" customFormat="1" ht="18" customHeight="1" x14ac:dyDescent="0.3"/>
    <row r="283" s="25" customFormat="1" ht="18" customHeight="1" x14ac:dyDescent="0.3"/>
    <row r="284" s="25" customFormat="1" ht="18" customHeight="1" x14ac:dyDescent="0.3"/>
    <row r="285" s="25" customFormat="1" ht="18" customHeight="1" x14ac:dyDescent="0.3"/>
    <row r="286" s="25" customFormat="1" ht="18" customHeight="1" x14ac:dyDescent="0.3"/>
    <row r="287" s="25" customFormat="1" ht="18" customHeight="1" x14ac:dyDescent="0.3"/>
    <row r="288" s="25" customFormat="1" ht="18" customHeight="1" x14ac:dyDescent="0.3"/>
    <row r="289" s="25" customFormat="1" ht="18" customHeight="1" x14ac:dyDescent="0.3"/>
    <row r="290" s="25" customFormat="1" ht="18" customHeight="1" x14ac:dyDescent="0.3"/>
    <row r="291" s="25" customFormat="1" ht="18" customHeight="1" x14ac:dyDescent="0.3"/>
    <row r="292" s="25" customFormat="1" ht="18" customHeight="1" x14ac:dyDescent="0.3"/>
    <row r="293" s="25" customFormat="1" ht="18" customHeight="1" x14ac:dyDescent="0.3"/>
    <row r="294" s="25" customFormat="1" ht="18" customHeight="1" x14ac:dyDescent="0.3"/>
    <row r="295" s="25" customFormat="1" ht="18" customHeight="1" x14ac:dyDescent="0.3"/>
    <row r="296" s="25" customFormat="1" ht="18" customHeight="1" x14ac:dyDescent="0.3"/>
    <row r="297" s="25" customFormat="1" ht="18" customHeight="1" x14ac:dyDescent="0.3"/>
    <row r="298" s="25" customFormat="1" ht="18" customHeight="1" x14ac:dyDescent="0.3"/>
    <row r="299" s="25" customFormat="1" ht="18" customHeight="1" x14ac:dyDescent="0.3"/>
    <row r="300" s="25" customFormat="1" ht="18" customHeight="1" x14ac:dyDescent="0.3"/>
    <row r="301" s="25" customFormat="1" ht="18" customHeight="1" x14ac:dyDescent="0.3"/>
    <row r="302" s="25" customFormat="1" ht="18" customHeight="1" x14ac:dyDescent="0.3"/>
    <row r="303" s="25" customFormat="1" ht="18" customHeight="1" x14ac:dyDescent="0.3"/>
    <row r="304" s="25" customFormat="1" ht="18" customHeight="1" x14ac:dyDescent="0.3"/>
    <row r="305" s="25" customFormat="1" ht="18" customHeight="1" x14ac:dyDescent="0.3"/>
    <row r="306" s="25" customFormat="1" ht="18" customHeight="1" x14ac:dyDescent="0.3"/>
    <row r="307" s="25" customFormat="1" ht="18" customHeight="1" x14ac:dyDescent="0.3"/>
    <row r="308" s="25" customFormat="1" ht="18" customHeight="1" x14ac:dyDescent="0.3"/>
    <row r="309" s="25" customFormat="1" ht="18" customHeight="1" x14ac:dyDescent="0.3"/>
    <row r="310" s="25" customFormat="1" ht="18" customHeight="1" x14ac:dyDescent="0.3"/>
    <row r="311" s="25" customFormat="1" ht="18" customHeight="1" x14ac:dyDescent="0.3"/>
    <row r="312" s="25" customFormat="1" ht="18" customHeight="1" x14ac:dyDescent="0.3"/>
    <row r="313" s="25" customFormat="1" ht="18" customHeight="1" x14ac:dyDescent="0.3"/>
    <row r="314" s="25" customFormat="1" ht="18" customHeight="1" x14ac:dyDescent="0.3"/>
    <row r="315" s="25" customFormat="1" ht="18" customHeight="1" x14ac:dyDescent="0.3"/>
    <row r="316" s="25" customFormat="1" ht="18" customHeight="1" x14ac:dyDescent="0.3"/>
    <row r="317" s="25" customFormat="1" ht="18" customHeight="1" x14ac:dyDescent="0.3"/>
    <row r="318" s="25" customFormat="1" ht="18" customHeight="1" x14ac:dyDescent="0.3"/>
    <row r="319" s="25" customFormat="1" ht="18" customHeight="1" x14ac:dyDescent="0.3"/>
    <row r="320" s="25" customFormat="1" ht="18" customHeight="1" x14ac:dyDescent="0.3"/>
    <row r="321" s="25" customFormat="1" ht="18" customHeight="1" x14ac:dyDescent="0.3"/>
    <row r="322" s="25" customFormat="1" ht="18" customHeight="1" x14ac:dyDescent="0.3"/>
    <row r="323" s="25" customFormat="1" ht="18" customHeight="1" x14ac:dyDescent="0.3"/>
    <row r="324" s="25" customFormat="1" ht="18" customHeight="1" x14ac:dyDescent="0.3"/>
    <row r="325" s="25" customFormat="1" ht="18" customHeight="1" x14ac:dyDescent="0.3"/>
    <row r="326" s="25" customFormat="1" ht="18" customHeight="1" x14ac:dyDescent="0.3"/>
    <row r="327" s="25" customFormat="1" ht="18" customHeight="1" x14ac:dyDescent="0.3"/>
    <row r="328" s="25" customFormat="1" ht="18" customHeight="1" x14ac:dyDescent="0.3"/>
    <row r="329" s="25" customFormat="1" ht="18" customHeight="1" x14ac:dyDescent="0.3"/>
    <row r="330" s="25" customFormat="1" ht="18" customHeight="1" x14ac:dyDescent="0.3"/>
    <row r="331" s="25" customFormat="1" ht="18" customHeight="1" x14ac:dyDescent="0.3"/>
    <row r="332" s="25" customFormat="1" ht="18" customHeight="1" x14ac:dyDescent="0.3"/>
    <row r="333" s="25" customFormat="1" ht="18" customHeight="1" x14ac:dyDescent="0.3"/>
    <row r="334" s="25" customFormat="1" ht="18" customHeight="1" x14ac:dyDescent="0.3"/>
    <row r="335" s="25" customFormat="1" ht="18" customHeight="1" x14ac:dyDescent="0.3"/>
    <row r="336" s="25" customFormat="1" ht="18" customHeight="1" x14ac:dyDescent="0.3"/>
    <row r="337" spans="12:17" s="25" customFormat="1" ht="18" customHeight="1" x14ac:dyDescent="0.3"/>
    <row r="338" spans="12:17" s="25" customFormat="1" ht="18" customHeight="1" x14ac:dyDescent="0.3"/>
    <row r="339" spans="12:17" s="25" customFormat="1" ht="18" customHeight="1" x14ac:dyDescent="0.3"/>
    <row r="340" spans="12:17" s="25" customFormat="1" ht="18" customHeight="1" x14ac:dyDescent="0.3"/>
    <row r="341" spans="12:17" s="25" customFormat="1" ht="18" customHeight="1" x14ac:dyDescent="0.3"/>
    <row r="342" spans="12:17" s="25" customFormat="1" ht="18" customHeight="1" x14ac:dyDescent="0.3"/>
    <row r="343" spans="12:17" s="25" customFormat="1" ht="18" customHeight="1" x14ac:dyDescent="0.3"/>
    <row r="344" spans="12:17" s="25" customFormat="1" ht="18" customHeight="1" x14ac:dyDescent="0.3"/>
    <row r="345" spans="12:17" s="25" customFormat="1" ht="18" customHeight="1" x14ac:dyDescent="0.25">
      <c r="L345" s="48"/>
      <c r="M345" s="48"/>
      <c r="N345" s="48"/>
      <c r="O345" s="48"/>
      <c r="P345" s="48"/>
      <c r="Q345" s="48"/>
    </row>
    <row r="346" spans="12:17" s="25" customFormat="1" ht="18" customHeight="1" x14ac:dyDescent="0.25">
      <c r="L346" s="48"/>
      <c r="M346" s="48"/>
      <c r="N346" s="48"/>
      <c r="O346" s="48"/>
      <c r="P346" s="48"/>
      <c r="Q346" s="48"/>
    </row>
    <row r="347" spans="12:17" s="25" customFormat="1" ht="18" customHeight="1" x14ac:dyDescent="0.25">
      <c r="L347" s="48"/>
      <c r="M347" s="48"/>
      <c r="N347" s="48"/>
      <c r="O347" s="48"/>
      <c r="P347" s="48"/>
      <c r="Q347" s="48"/>
    </row>
    <row r="348" spans="12:17" s="25" customFormat="1" ht="18" customHeight="1" x14ac:dyDescent="0.25">
      <c r="L348" s="48"/>
      <c r="M348" s="48"/>
      <c r="N348" s="48"/>
      <c r="O348" s="48"/>
      <c r="P348" s="48"/>
      <c r="Q348" s="48"/>
    </row>
    <row r="349" spans="12:17" s="25" customFormat="1" ht="18" customHeight="1" x14ac:dyDescent="0.25">
      <c r="L349" s="48"/>
      <c r="M349" s="48"/>
      <c r="N349" s="48"/>
      <c r="O349" s="48"/>
      <c r="P349" s="48"/>
      <c r="Q349" s="48"/>
    </row>
    <row r="350" spans="12:17" s="25" customFormat="1" ht="18" customHeight="1" x14ac:dyDescent="0.25">
      <c r="L350" s="48"/>
      <c r="M350" s="48"/>
      <c r="N350" s="48"/>
      <c r="O350" s="48"/>
      <c r="P350" s="48"/>
      <c r="Q350" s="48"/>
    </row>
    <row r="351" spans="12:17" s="25" customFormat="1" ht="18" customHeight="1" x14ac:dyDescent="0.25">
      <c r="L351" s="48"/>
      <c r="M351" s="48"/>
      <c r="N351" s="48"/>
      <c r="O351" s="48"/>
      <c r="P351" s="48"/>
      <c r="Q351" s="48"/>
    </row>
    <row r="352" spans="12:17" s="25" customFormat="1" ht="18" customHeight="1" x14ac:dyDescent="0.25">
      <c r="L352" s="48"/>
      <c r="M352" s="48"/>
      <c r="N352" s="48"/>
      <c r="O352" s="48"/>
      <c r="P352" s="48"/>
      <c r="Q352" s="48"/>
    </row>
    <row r="353" spans="12:17" s="25" customFormat="1" ht="18" customHeight="1" x14ac:dyDescent="0.25">
      <c r="L353" s="48"/>
      <c r="M353" s="48"/>
      <c r="N353" s="48"/>
      <c r="O353" s="48"/>
      <c r="P353" s="48"/>
      <c r="Q353" s="48"/>
    </row>
    <row r="354" spans="12:17" s="25" customFormat="1" ht="18" customHeight="1" x14ac:dyDescent="0.25">
      <c r="L354" s="48"/>
      <c r="M354" s="48"/>
      <c r="N354" s="48"/>
      <c r="O354" s="48"/>
      <c r="P354" s="48"/>
      <c r="Q354" s="48"/>
    </row>
    <row r="355" spans="12:17" s="25" customFormat="1" ht="18" customHeight="1" x14ac:dyDescent="0.25">
      <c r="L355" s="48"/>
      <c r="M355" s="48"/>
      <c r="N355" s="48"/>
      <c r="O355" s="48"/>
      <c r="P355" s="48"/>
      <c r="Q355" s="48"/>
    </row>
    <row r="356" spans="12:17" s="25" customFormat="1" ht="18" customHeight="1" x14ac:dyDescent="0.25">
      <c r="L356" s="48"/>
      <c r="M356" s="48"/>
      <c r="N356" s="48"/>
      <c r="O356" s="48"/>
      <c r="P356" s="48"/>
      <c r="Q356" s="48"/>
    </row>
    <row r="357" spans="12:17" s="25" customFormat="1" ht="18" customHeight="1" x14ac:dyDescent="0.25">
      <c r="L357" s="48"/>
      <c r="M357" s="48"/>
      <c r="N357" s="48"/>
      <c r="O357" s="48"/>
      <c r="P357" s="48"/>
      <c r="Q357" s="48"/>
    </row>
    <row r="358" spans="12:17" s="25" customFormat="1" ht="18" customHeight="1" x14ac:dyDescent="0.25">
      <c r="L358" s="48"/>
      <c r="M358" s="48"/>
      <c r="N358" s="48"/>
      <c r="O358" s="48"/>
      <c r="P358" s="48"/>
      <c r="Q358" s="48"/>
    </row>
    <row r="359" spans="12:17" s="25" customFormat="1" ht="18" customHeight="1" x14ac:dyDescent="0.25">
      <c r="L359" s="48"/>
      <c r="M359" s="48"/>
      <c r="N359" s="48"/>
      <c r="O359" s="48"/>
      <c r="P359" s="48"/>
      <c r="Q359" s="48"/>
    </row>
    <row r="360" spans="12:17" s="25" customFormat="1" ht="18" customHeight="1" x14ac:dyDescent="0.25">
      <c r="L360" s="48"/>
      <c r="M360" s="48"/>
      <c r="N360" s="48"/>
      <c r="O360" s="48"/>
      <c r="P360" s="48"/>
      <c r="Q360" s="48"/>
    </row>
    <row r="361" spans="12:17" s="25" customFormat="1" ht="18" customHeight="1" x14ac:dyDescent="0.25">
      <c r="L361" s="48"/>
      <c r="M361" s="48"/>
      <c r="N361" s="48"/>
      <c r="O361" s="48"/>
      <c r="P361" s="48"/>
      <c r="Q361" s="48"/>
    </row>
    <row r="362" spans="12:17" s="25" customFormat="1" ht="18" customHeight="1" x14ac:dyDescent="0.25">
      <c r="L362" s="48"/>
      <c r="M362" s="48"/>
      <c r="N362" s="48"/>
      <c r="O362" s="48"/>
      <c r="P362" s="48"/>
      <c r="Q362" s="48"/>
    </row>
    <row r="363" spans="12:17" s="25" customFormat="1" ht="18" customHeight="1" x14ac:dyDescent="0.25">
      <c r="L363" s="48"/>
      <c r="M363" s="48"/>
      <c r="N363" s="48"/>
      <c r="O363" s="48"/>
      <c r="P363" s="48"/>
      <c r="Q363" s="48"/>
    </row>
    <row r="364" spans="12:17" s="25" customFormat="1" ht="18" customHeight="1" x14ac:dyDescent="0.25">
      <c r="L364" s="48"/>
      <c r="M364" s="48"/>
      <c r="N364" s="48"/>
      <c r="O364" s="48"/>
      <c r="P364" s="48"/>
      <c r="Q364" s="48"/>
    </row>
    <row r="365" spans="12:17" s="25" customFormat="1" ht="18" customHeight="1" x14ac:dyDescent="0.25">
      <c r="L365" s="48"/>
      <c r="M365" s="48"/>
      <c r="N365" s="48"/>
      <c r="O365" s="48"/>
      <c r="P365" s="48"/>
      <c r="Q365" s="48"/>
    </row>
    <row r="366" spans="12:17" s="25" customFormat="1" ht="18" customHeight="1" x14ac:dyDescent="0.25">
      <c r="L366" s="48"/>
      <c r="M366" s="48"/>
      <c r="N366" s="48"/>
      <c r="O366" s="48"/>
      <c r="P366" s="48"/>
      <c r="Q366" s="48"/>
    </row>
    <row r="367" spans="12:17" s="25" customFormat="1" ht="18" customHeight="1" x14ac:dyDescent="0.25">
      <c r="L367" s="48"/>
      <c r="M367" s="48"/>
      <c r="N367" s="48"/>
      <c r="O367" s="48"/>
      <c r="P367" s="48"/>
      <c r="Q367" s="48"/>
    </row>
    <row r="368" spans="12:17" s="25" customFormat="1" ht="18" customHeight="1" x14ac:dyDescent="0.25">
      <c r="L368" s="48"/>
      <c r="M368" s="48"/>
      <c r="N368" s="48"/>
      <c r="O368" s="48"/>
      <c r="P368" s="48"/>
      <c r="Q368" s="48"/>
    </row>
    <row r="369" spans="12:17" s="25" customFormat="1" ht="18" customHeight="1" x14ac:dyDescent="0.25">
      <c r="L369" s="48"/>
      <c r="M369" s="48"/>
      <c r="N369" s="48"/>
      <c r="O369" s="48"/>
      <c r="P369" s="48"/>
      <c r="Q369" s="48"/>
    </row>
    <row r="370" spans="12:17" s="25" customFormat="1" ht="18" customHeight="1" x14ac:dyDescent="0.25">
      <c r="L370" s="48"/>
      <c r="M370" s="48"/>
      <c r="N370" s="48"/>
      <c r="O370" s="48"/>
      <c r="P370" s="48"/>
      <c r="Q370" s="48"/>
    </row>
    <row r="371" spans="12:17" s="25" customFormat="1" ht="18" customHeight="1" x14ac:dyDescent="0.25">
      <c r="L371" s="48"/>
      <c r="M371" s="48"/>
      <c r="N371" s="48"/>
      <c r="O371" s="48"/>
      <c r="P371" s="48"/>
      <c r="Q371" s="48"/>
    </row>
    <row r="372" spans="12:17" s="25" customFormat="1" ht="18" customHeight="1" x14ac:dyDescent="0.25">
      <c r="L372" s="48"/>
      <c r="M372" s="48"/>
      <c r="N372" s="48"/>
      <c r="O372" s="48"/>
      <c r="P372" s="48"/>
      <c r="Q372" s="48"/>
    </row>
    <row r="373" spans="12:17" s="25" customFormat="1" ht="18" customHeight="1" x14ac:dyDescent="0.25">
      <c r="L373" s="48"/>
      <c r="M373" s="48"/>
      <c r="N373" s="48"/>
      <c r="O373" s="48"/>
      <c r="P373" s="48"/>
      <c r="Q373" s="48"/>
    </row>
    <row r="374" spans="12:17" s="25" customFormat="1" ht="18" customHeight="1" x14ac:dyDescent="0.25">
      <c r="L374" s="48"/>
      <c r="M374" s="48"/>
      <c r="N374" s="48"/>
      <c r="O374" s="48"/>
      <c r="P374" s="48"/>
      <c r="Q374" s="48"/>
    </row>
    <row r="375" spans="12:17" s="25" customFormat="1" ht="18" customHeight="1" x14ac:dyDescent="0.25">
      <c r="L375" s="48"/>
      <c r="M375" s="48"/>
      <c r="N375" s="48"/>
      <c r="O375" s="48"/>
      <c r="P375" s="48"/>
      <c r="Q375" s="48"/>
    </row>
    <row r="376" spans="12:17" s="25" customFormat="1" ht="18" customHeight="1" x14ac:dyDescent="0.25">
      <c r="L376" s="48"/>
      <c r="M376" s="48"/>
      <c r="N376" s="48"/>
      <c r="O376" s="48"/>
      <c r="P376" s="48"/>
      <c r="Q376" s="48"/>
    </row>
    <row r="377" spans="12:17" s="25" customFormat="1" ht="18" customHeight="1" x14ac:dyDescent="0.25">
      <c r="L377" s="48"/>
      <c r="M377" s="48"/>
      <c r="N377" s="48"/>
      <c r="O377" s="48"/>
      <c r="P377" s="48"/>
      <c r="Q377" s="48"/>
    </row>
    <row r="378" spans="12:17" s="25" customFormat="1" ht="18" customHeight="1" x14ac:dyDescent="0.25">
      <c r="L378" s="48"/>
      <c r="M378" s="48"/>
      <c r="N378" s="48"/>
      <c r="O378" s="48"/>
      <c r="P378" s="48"/>
      <c r="Q378" s="48"/>
    </row>
    <row r="379" spans="12:17" s="25" customFormat="1" ht="18" customHeight="1" x14ac:dyDescent="0.25">
      <c r="L379" s="48"/>
      <c r="M379" s="48"/>
      <c r="N379" s="48"/>
      <c r="O379" s="48"/>
      <c r="P379" s="48"/>
      <c r="Q379" s="48"/>
    </row>
    <row r="380" spans="12:17" s="25" customFormat="1" ht="18" customHeight="1" x14ac:dyDescent="0.25">
      <c r="L380" s="48"/>
      <c r="M380" s="48"/>
      <c r="N380" s="48"/>
      <c r="O380" s="48"/>
      <c r="P380" s="48"/>
      <c r="Q380" s="48"/>
    </row>
    <row r="381" spans="12:17" s="25" customFormat="1" ht="18" customHeight="1" x14ac:dyDescent="0.25">
      <c r="L381" s="48"/>
      <c r="M381" s="48"/>
      <c r="N381" s="48"/>
      <c r="O381" s="48"/>
      <c r="P381" s="48"/>
      <c r="Q381" s="48"/>
    </row>
    <row r="382" spans="12:17" s="25" customFormat="1" ht="18" customHeight="1" x14ac:dyDescent="0.25">
      <c r="L382" s="48"/>
      <c r="M382" s="48"/>
      <c r="N382" s="48"/>
      <c r="O382" s="48"/>
      <c r="P382" s="48"/>
      <c r="Q382" s="48"/>
    </row>
    <row r="383" spans="12:17" s="25" customFormat="1" ht="18" customHeight="1" x14ac:dyDescent="0.25">
      <c r="L383" s="48"/>
      <c r="M383" s="48"/>
      <c r="N383" s="48"/>
      <c r="O383" s="48"/>
      <c r="P383" s="48"/>
      <c r="Q383" s="48"/>
    </row>
    <row r="384" spans="12:17" s="25" customFormat="1" ht="18" customHeight="1" x14ac:dyDescent="0.25">
      <c r="L384" s="48"/>
      <c r="M384" s="48"/>
      <c r="N384" s="48"/>
      <c r="O384" s="48"/>
      <c r="P384" s="48"/>
      <c r="Q384" s="48"/>
    </row>
    <row r="385" spans="12:17" s="25" customFormat="1" ht="18" customHeight="1" x14ac:dyDescent="0.25">
      <c r="L385" s="48"/>
      <c r="M385" s="48"/>
      <c r="N385" s="48"/>
      <c r="O385" s="48"/>
      <c r="P385" s="48"/>
      <c r="Q385" s="48"/>
    </row>
    <row r="386" spans="12:17" s="25" customFormat="1" ht="18" customHeight="1" x14ac:dyDescent="0.25">
      <c r="L386" s="48"/>
      <c r="M386" s="48"/>
      <c r="N386" s="48"/>
      <c r="O386" s="48"/>
      <c r="P386" s="48"/>
      <c r="Q386" s="48"/>
    </row>
    <row r="387" spans="12:17" s="25" customFormat="1" ht="18" customHeight="1" x14ac:dyDescent="0.25">
      <c r="L387" s="48"/>
      <c r="M387" s="48"/>
      <c r="N387" s="48"/>
      <c r="O387" s="48"/>
      <c r="P387" s="48"/>
      <c r="Q387" s="48"/>
    </row>
    <row r="388" spans="12:17" s="25" customFormat="1" ht="18" customHeight="1" x14ac:dyDescent="0.25">
      <c r="L388" s="48"/>
      <c r="M388" s="48"/>
      <c r="N388" s="48"/>
      <c r="O388" s="48"/>
      <c r="P388" s="48"/>
      <c r="Q388" s="48"/>
    </row>
    <row r="389" spans="12:17" s="25" customFormat="1" ht="18" customHeight="1" x14ac:dyDescent="0.25">
      <c r="L389" s="48"/>
      <c r="M389" s="48"/>
      <c r="N389" s="48"/>
      <c r="O389" s="48"/>
      <c r="P389" s="48"/>
      <c r="Q389" s="48"/>
    </row>
    <row r="390" spans="12:17" s="25" customFormat="1" ht="18" customHeight="1" x14ac:dyDescent="0.25">
      <c r="L390" s="48"/>
      <c r="M390" s="48"/>
      <c r="N390" s="48"/>
      <c r="O390" s="48"/>
      <c r="P390" s="48"/>
      <c r="Q390" s="48"/>
    </row>
    <row r="391" spans="12:17" s="25" customFormat="1" ht="18" customHeight="1" x14ac:dyDescent="0.25">
      <c r="L391" s="48"/>
      <c r="M391" s="48"/>
      <c r="N391" s="48"/>
      <c r="O391" s="48"/>
      <c r="P391" s="48"/>
      <c r="Q391" s="48"/>
    </row>
    <row r="392" spans="12:17" s="25" customFormat="1" ht="18" customHeight="1" x14ac:dyDescent="0.25">
      <c r="L392" s="48"/>
      <c r="M392" s="48"/>
      <c r="N392" s="48"/>
      <c r="O392" s="48"/>
      <c r="P392" s="48"/>
      <c r="Q392" s="48"/>
    </row>
    <row r="393" spans="12:17" s="25" customFormat="1" ht="18" customHeight="1" x14ac:dyDescent="0.25">
      <c r="L393" s="48"/>
      <c r="M393" s="48"/>
      <c r="N393" s="48"/>
      <c r="O393" s="48"/>
      <c r="P393" s="48"/>
      <c r="Q393" s="48"/>
    </row>
    <row r="394" spans="12:17" s="25" customFormat="1" ht="18" customHeight="1" x14ac:dyDescent="0.25">
      <c r="L394" s="48"/>
      <c r="M394" s="48"/>
      <c r="N394" s="48"/>
      <c r="O394" s="48"/>
      <c r="P394" s="48"/>
      <c r="Q394" s="48"/>
    </row>
    <row r="395" spans="12:17" s="25" customFormat="1" ht="18" customHeight="1" x14ac:dyDescent="0.25">
      <c r="L395" s="48"/>
      <c r="M395" s="48"/>
      <c r="N395" s="48"/>
      <c r="O395" s="48"/>
      <c r="P395" s="48"/>
      <c r="Q395" s="48"/>
    </row>
    <row r="396" spans="12:17" x14ac:dyDescent="0.25">
      <c r="L396" s="48"/>
      <c r="M396" s="48"/>
      <c r="N396" s="48"/>
      <c r="O396" s="48"/>
      <c r="P396" s="48"/>
      <c r="Q396" s="48"/>
    </row>
    <row r="397" spans="12:17" x14ac:dyDescent="0.25">
      <c r="L397" s="48"/>
      <c r="M397" s="48"/>
      <c r="N397" s="48"/>
      <c r="O397" s="48"/>
      <c r="P397" s="48"/>
      <c r="Q397" s="48"/>
    </row>
    <row r="398" spans="12:17" x14ac:dyDescent="0.25">
      <c r="L398" s="48"/>
      <c r="M398" s="48"/>
      <c r="N398" s="48"/>
      <c r="O398" s="48"/>
      <c r="P398" s="48"/>
      <c r="Q398" s="48"/>
    </row>
    <row r="399" spans="12:17" x14ac:dyDescent="0.25">
      <c r="L399" s="48"/>
      <c r="M399" s="48"/>
      <c r="N399" s="48"/>
      <c r="O399" s="48"/>
      <c r="P399" s="48"/>
      <c r="Q399" s="48"/>
    </row>
    <row r="400" spans="12:17" x14ac:dyDescent="0.25">
      <c r="L400" s="48"/>
      <c r="M400" s="48"/>
      <c r="N400" s="48"/>
      <c r="O400" s="48"/>
      <c r="P400" s="48"/>
      <c r="Q400" s="48"/>
    </row>
    <row r="401" spans="12:17" x14ac:dyDescent="0.25">
      <c r="L401" s="48"/>
      <c r="M401" s="48"/>
      <c r="N401" s="48"/>
      <c r="O401" s="48"/>
      <c r="P401" s="48"/>
      <c r="Q401" s="48"/>
    </row>
    <row r="402" spans="12:17" x14ac:dyDescent="0.25">
      <c r="L402" s="48"/>
      <c r="M402" s="48"/>
      <c r="N402" s="48"/>
      <c r="O402" s="48"/>
      <c r="P402" s="48"/>
      <c r="Q402" s="48"/>
    </row>
    <row r="403" spans="12:17" x14ac:dyDescent="0.25">
      <c r="L403" s="48"/>
      <c r="M403" s="48"/>
      <c r="N403" s="48"/>
      <c r="O403" s="48"/>
      <c r="P403" s="48"/>
      <c r="Q403" s="48"/>
    </row>
    <row r="404" spans="12:17" x14ac:dyDescent="0.25">
      <c r="L404" s="48"/>
      <c r="M404" s="48"/>
      <c r="N404" s="48"/>
      <c r="O404" s="48"/>
      <c r="P404" s="48"/>
      <c r="Q404" s="48"/>
    </row>
    <row r="405" spans="12:17" x14ac:dyDescent="0.25">
      <c r="L405" s="48"/>
      <c r="M405" s="48"/>
      <c r="N405" s="48"/>
      <c r="O405" s="48"/>
      <c r="P405" s="48"/>
      <c r="Q405" s="48"/>
    </row>
    <row r="406" spans="12:17" x14ac:dyDescent="0.25">
      <c r="L406" s="48"/>
      <c r="M406" s="48"/>
      <c r="N406" s="48"/>
      <c r="O406" s="48"/>
      <c r="P406" s="48"/>
      <c r="Q406" s="48"/>
    </row>
    <row r="407" spans="12:17" x14ac:dyDescent="0.25">
      <c r="L407" s="48"/>
      <c r="M407" s="48"/>
      <c r="N407" s="48"/>
      <c r="O407" s="48"/>
      <c r="P407" s="48"/>
      <c r="Q407" s="48"/>
    </row>
    <row r="408" spans="12:17" x14ac:dyDescent="0.25">
      <c r="L408" s="48"/>
      <c r="M408" s="48"/>
      <c r="N408" s="48"/>
      <c r="O408" s="48"/>
      <c r="P408" s="48"/>
      <c r="Q408" s="48"/>
    </row>
    <row r="409" spans="12:17" x14ac:dyDescent="0.25">
      <c r="L409" s="48"/>
      <c r="M409" s="48"/>
      <c r="N409" s="48"/>
      <c r="O409" s="48"/>
      <c r="P409" s="48"/>
      <c r="Q409" s="48"/>
    </row>
    <row r="410" spans="12:17" x14ac:dyDescent="0.25">
      <c r="L410" s="48"/>
      <c r="M410" s="48"/>
      <c r="N410" s="48"/>
      <c r="O410" s="48"/>
      <c r="P410" s="48"/>
      <c r="Q410" s="48"/>
    </row>
    <row r="411" spans="12:17" x14ac:dyDescent="0.25">
      <c r="L411" s="48"/>
      <c r="M411" s="48"/>
      <c r="N411" s="48"/>
      <c r="O411" s="48"/>
      <c r="P411" s="48"/>
      <c r="Q411" s="48"/>
    </row>
    <row r="412" spans="12:17" x14ac:dyDescent="0.25">
      <c r="L412" s="48"/>
      <c r="M412" s="48"/>
      <c r="N412" s="48"/>
      <c r="O412" s="48"/>
      <c r="P412" s="48"/>
      <c r="Q412" s="48"/>
    </row>
    <row r="413" spans="12:17" x14ac:dyDescent="0.25">
      <c r="L413" s="48"/>
      <c r="M413" s="48"/>
      <c r="N413" s="48"/>
      <c r="O413" s="48"/>
      <c r="P413" s="48"/>
      <c r="Q413" s="48"/>
    </row>
    <row r="414" spans="12:17" x14ac:dyDescent="0.25">
      <c r="L414" s="48"/>
      <c r="M414" s="48"/>
      <c r="N414" s="48"/>
      <c r="O414" s="48"/>
      <c r="P414" s="48"/>
      <c r="Q414" s="48"/>
    </row>
    <row r="415" spans="12:17" x14ac:dyDescent="0.25">
      <c r="L415" s="48"/>
      <c r="M415" s="48"/>
      <c r="N415" s="48"/>
      <c r="O415" s="48"/>
      <c r="P415" s="48"/>
      <c r="Q415" s="48"/>
    </row>
    <row r="416" spans="12:17" x14ac:dyDescent="0.25">
      <c r="L416" s="48"/>
      <c r="M416" s="48"/>
      <c r="N416" s="48"/>
      <c r="O416" s="48"/>
      <c r="P416" s="48"/>
      <c r="Q416" s="48"/>
    </row>
    <row r="417" spans="12:17" x14ac:dyDescent="0.25">
      <c r="L417" s="48"/>
      <c r="M417" s="48"/>
      <c r="N417" s="48"/>
      <c r="O417" s="48"/>
      <c r="P417" s="48"/>
      <c r="Q417" s="48"/>
    </row>
    <row r="418" spans="12:17" x14ac:dyDescent="0.25">
      <c r="L418" s="48"/>
      <c r="M418" s="48"/>
      <c r="N418" s="48"/>
      <c r="O418" s="48"/>
      <c r="P418" s="48"/>
      <c r="Q418" s="48"/>
    </row>
    <row r="419" spans="12:17" x14ac:dyDescent="0.25">
      <c r="L419" s="48"/>
      <c r="M419" s="48"/>
      <c r="N419" s="48"/>
      <c r="O419" s="48"/>
      <c r="P419" s="48"/>
      <c r="Q419" s="48"/>
    </row>
    <row r="420" spans="12:17" x14ac:dyDescent="0.25">
      <c r="L420" s="48"/>
      <c r="M420" s="48"/>
      <c r="N420" s="48"/>
      <c r="O420" s="48"/>
      <c r="P420" s="48"/>
      <c r="Q420" s="48"/>
    </row>
    <row r="421" spans="12:17" x14ac:dyDescent="0.25">
      <c r="L421" s="48"/>
      <c r="M421" s="48"/>
      <c r="N421" s="48"/>
      <c r="O421" s="48"/>
      <c r="P421" s="48"/>
      <c r="Q421" s="48"/>
    </row>
    <row r="422" spans="12:17" x14ac:dyDescent="0.25">
      <c r="L422" s="48"/>
      <c r="M422" s="48"/>
      <c r="N422" s="48"/>
      <c r="O422" s="48"/>
      <c r="P422" s="48"/>
      <c r="Q422" s="48"/>
    </row>
    <row r="423" spans="12:17" x14ac:dyDescent="0.25">
      <c r="L423" s="48"/>
      <c r="M423" s="48"/>
      <c r="N423" s="48"/>
      <c r="O423" s="48"/>
      <c r="P423" s="48"/>
      <c r="Q423" s="48"/>
    </row>
    <row r="424" spans="12:17" x14ac:dyDescent="0.25">
      <c r="L424" s="48"/>
      <c r="M424" s="48"/>
      <c r="N424" s="48"/>
      <c r="O424" s="48"/>
      <c r="P424" s="48"/>
      <c r="Q424" s="48"/>
    </row>
    <row r="425" spans="12:17" x14ac:dyDescent="0.25">
      <c r="L425" s="48"/>
      <c r="M425" s="48"/>
      <c r="N425" s="48"/>
      <c r="O425" s="48"/>
      <c r="P425" s="48"/>
      <c r="Q425" s="48"/>
    </row>
    <row r="426" spans="12:17" x14ac:dyDescent="0.25">
      <c r="L426" s="48"/>
      <c r="M426" s="48"/>
      <c r="N426" s="48"/>
      <c r="O426" s="48"/>
      <c r="P426" s="48"/>
      <c r="Q426" s="48"/>
    </row>
    <row r="427" spans="12:17" x14ac:dyDescent="0.25">
      <c r="L427" s="48"/>
      <c r="M427" s="48"/>
      <c r="N427" s="48"/>
      <c r="O427" s="48"/>
      <c r="P427" s="48"/>
      <c r="Q427" s="48"/>
    </row>
    <row r="428" spans="12:17" x14ac:dyDescent="0.25">
      <c r="L428" s="48"/>
      <c r="M428" s="48"/>
      <c r="N428" s="48"/>
      <c r="O428" s="48"/>
      <c r="P428" s="48"/>
      <c r="Q428" s="48"/>
    </row>
    <row r="429" spans="12:17" x14ac:dyDescent="0.25">
      <c r="L429" s="48"/>
      <c r="M429" s="48"/>
      <c r="N429" s="48"/>
      <c r="O429" s="48"/>
      <c r="P429" s="48"/>
      <c r="Q429" s="48"/>
    </row>
    <row r="430" spans="12:17" x14ac:dyDescent="0.25">
      <c r="L430" s="48"/>
      <c r="M430" s="48"/>
      <c r="N430" s="48"/>
      <c r="O430" s="48"/>
      <c r="P430" s="48"/>
      <c r="Q430" s="48"/>
    </row>
    <row r="431" spans="12:17" x14ac:dyDescent="0.25">
      <c r="L431" s="48"/>
      <c r="M431" s="48"/>
      <c r="N431" s="48"/>
      <c r="O431" s="48"/>
      <c r="P431" s="48"/>
      <c r="Q431" s="48"/>
    </row>
    <row r="432" spans="12:17" x14ac:dyDescent="0.25">
      <c r="L432" s="48"/>
      <c r="M432" s="48"/>
      <c r="N432" s="48"/>
      <c r="O432" s="48"/>
      <c r="P432" s="48"/>
      <c r="Q432" s="48"/>
    </row>
    <row r="433" spans="12:17" x14ac:dyDescent="0.25">
      <c r="L433" s="48"/>
      <c r="M433" s="48"/>
      <c r="N433" s="48"/>
      <c r="O433" s="48"/>
      <c r="P433" s="48"/>
      <c r="Q433" s="48"/>
    </row>
    <row r="434" spans="12:17" x14ac:dyDescent="0.25">
      <c r="L434" s="48"/>
      <c r="M434" s="48"/>
      <c r="N434" s="48"/>
      <c r="O434" s="48"/>
      <c r="P434" s="48"/>
      <c r="Q434" s="48"/>
    </row>
    <row r="435" spans="12:17" x14ac:dyDescent="0.25">
      <c r="L435" s="48"/>
      <c r="M435" s="48"/>
      <c r="N435" s="48"/>
      <c r="O435" s="48"/>
      <c r="P435" s="48"/>
      <c r="Q435" s="48"/>
    </row>
    <row r="436" spans="12:17" x14ac:dyDescent="0.25">
      <c r="L436" s="48"/>
      <c r="M436" s="48"/>
      <c r="N436" s="48"/>
      <c r="O436" s="48"/>
      <c r="P436" s="48"/>
      <c r="Q436" s="48"/>
    </row>
    <row r="437" spans="12:17" x14ac:dyDescent="0.25">
      <c r="L437" s="48"/>
      <c r="M437" s="48"/>
      <c r="N437" s="48"/>
      <c r="O437" s="48"/>
      <c r="P437" s="48"/>
      <c r="Q437" s="48"/>
    </row>
    <row r="438" spans="12:17" x14ac:dyDescent="0.25">
      <c r="L438" s="48"/>
      <c r="M438" s="48"/>
      <c r="N438" s="48"/>
      <c r="O438" s="48"/>
      <c r="P438" s="48"/>
      <c r="Q438" s="48"/>
    </row>
    <row r="439" spans="12:17" x14ac:dyDescent="0.25">
      <c r="L439" s="48"/>
      <c r="M439" s="48"/>
      <c r="N439" s="48"/>
      <c r="O439" s="48"/>
      <c r="P439" s="48"/>
      <c r="Q439" s="48"/>
    </row>
    <row r="440" spans="12:17" x14ac:dyDescent="0.25">
      <c r="L440" s="48"/>
      <c r="M440" s="48"/>
      <c r="N440" s="48"/>
      <c r="O440" s="48"/>
      <c r="P440" s="48"/>
      <c r="Q440" s="48"/>
    </row>
    <row r="441" spans="12:17" x14ac:dyDescent="0.25">
      <c r="L441" s="48"/>
      <c r="M441" s="48"/>
      <c r="N441" s="48"/>
      <c r="O441" s="48"/>
      <c r="P441" s="48"/>
      <c r="Q441" s="48"/>
    </row>
    <row r="442" spans="12:17" x14ac:dyDescent="0.25">
      <c r="L442" s="48"/>
      <c r="M442" s="48"/>
      <c r="N442" s="48"/>
      <c r="O442" s="48"/>
      <c r="P442" s="48"/>
      <c r="Q442" s="48"/>
    </row>
    <row r="443" spans="12:17" x14ac:dyDescent="0.25">
      <c r="L443" s="48"/>
      <c r="M443" s="48"/>
      <c r="N443" s="48"/>
      <c r="O443" s="48"/>
      <c r="P443" s="48"/>
      <c r="Q443" s="48"/>
    </row>
    <row r="444" spans="12:17" x14ac:dyDescent="0.25">
      <c r="L444" s="48"/>
      <c r="M444" s="48"/>
      <c r="N444" s="48"/>
      <c r="O444" s="48"/>
      <c r="P444" s="48"/>
      <c r="Q444" s="48"/>
    </row>
    <row r="445" spans="12:17" x14ac:dyDescent="0.25">
      <c r="L445" s="48"/>
      <c r="M445" s="48"/>
      <c r="N445" s="48"/>
      <c r="O445" s="48"/>
      <c r="P445" s="48"/>
      <c r="Q445" s="48"/>
    </row>
    <row r="446" spans="12:17" x14ac:dyDescent="0.25">
      <c r="L446" s="48"/>
      <c r="M446" s="48"/>
      <c r="N446" s="48"/>
      <c r="O446" s="48"/>
      <c r="P446" s="48"/>
      <c r="Q446" s="48"/>
    </row>
    <row r="447" spans="12:17" x14ac:dyDescent="0.25">
      <c r="L447" s="48"/>
      <c r="M447" s="48"/>
      <c r="N447" s="48"/>
      <c r="O447" s="48"/>
      <c r="P447" s="48"/>
      <c r="Q447" s="48"/>
    </row>
    <row r="448" spans="12:17" x14ac:dyDescent="0.25">
      <c r="L448" s="48"/>
      <c r="M448" s="48"/>
      <c r="N448" s="48"/>
      <c r="O448" s="48"/>
      <c r="P448" s="48"/>
      <c r="Q448" s="48"/>
    </row>
    <row r="449" spans="12:17" x14ac:dyDescent="0.25">
      <c r="L449" s="48"/>
      <c r="M449" s="48"/>
      <c r="N449" s="48"/>
      <c r="O449" s="48"/>
      <c r="P449" s="48"/>
      <c r="Q449" s="48"/>
    </row>
    <row r="450" spans="12:17" x14ac:dyDescent="0.25">
      <c r="L450" s="48"/>
      <c r="M450" s="48"/>
      <c r="N450" s="48"/>
      <c r="O450" s="48"/>
      <c r="P450" s="48"/>
      <c r="Q450" s="48"/>
    </row>
    <row r="451" spans="12:17" x14ac:dyDescent="0.25">
      <c r="L451" s="48"/>
      <c r="M451" s="48"/>
      <c r="N451" s="48"/>
      <c r="O451" s="48"/>
      <c r="P451" s="48"/>
      <c r="Q451" s="48"/>
    </row>
    <row r="452" spans="12:17" x14ac:dyDescent="0.25">
      <c r="L452" s="48"/>
      <c r="M452" s="48"/>
      <c r="N452" s="48"/>
      <c r="O452" s="48"/>
      <c r="P452" s="48"/>
      <c r="Q452" s="48"/>
    </row>
    <row r="453" spans="12:17" x14ac:dyDescent="0.25">
      <c r="L453" s="48"/>
      <c r="M453" s="48"/>
      <c r="N453" s="48"/>
      <c r="O453" s="48"/>
      <c r="P453" s="48"/>
      <c r="Q453" s="48"/>
    </row>
    <row r="454" spans="12:17" x14ac:dyDescent="0.25">
      <c r="L454" s="48"/>
      <c r="M454" s="48"/>
      <c r="N454" s="48"/>
      <c r="O454" s="48"/>
      <c r="P454" s="48"/>
      <c r="Q454" s="48"/>
    </row>
    <row r="455" spans="12:17" x14ac:dyDescent="0.25">
      <c r="L455" s="48"/>
      <c r="M455" s="48"/>
      <c r="N455" s="48"/>
      <c r="O455" s="48"/>
      <c r="P455" s="48"/>
      <c r="Q455" s="48"/>
    </row>
    <row r="456" spans="12:17" x14ac:dyDescent="0.25">
      <c r="L456" s="48"/>
      <c r="M456" s="48"/>
      <c r="N456" s="48"/>
      <c r="O456" s="48"/>
      <c r="P456" s="48"/>
      <c r="Q456" s="48"/>
    </row>
    <row r="457" spans="12:17" x14ac:dyDescent="0.25">
      <c r="L457" s="48"/>
      <c r="M457" s="48"/>
      <c r="N457" s="48"/>
      <c r="O457" s="48"/>
      <c r="P457" s="48"/>
      <c r="Q457" s="48"/>
    </row>
    <row r="458" spans="12:17" x14ac:dyDescent="0.25">
      <c r="L458" s="48"/>
      <c r="M458" s="48"/>
      <c r="N458" s="48"/>
      <c r="O458" s="48"/>
      <c r="P458" s="48"/>
      <c r="Q458" s="48"/>
    </row>
    <row r="459" spans="12:17" x14ac:dyDescent="0.25">
      <c r="L459" s="48"/>
      <c r="M459" s="48"/>
      <c r="N459" s="48"/>
      <c r="O459" s="48"/>
      <c r="P459" s="48"/>
      <c r="Q459" s="48"/>
    </row>
    <row r="460" spans="12:17" x14ac:dyDescent="0.25">
      <c r="L460" s="48"/>
      <c r="M460" s="48"/>
      <c r="N460" s="48"/>
      <c r="O460" s="48"/>
      <c r="P460" s="48"/>
      <c r="Q460" s="48"/>
    </row>
    <row r="461" spans="12:17" x14ac:dyDescent="0.25">
      <c r="L461" s="48"/>
      <c r="M461" s="48"/>
      <c r="N461" s="48"/>
      <c r="O461" s="48"/>
      <c r="P461" s="48"/>
      <c r="Q461" s="48"/>
    </row>
    <row r="462" spans="12:17" x14ac:dyDescent="0.25">
      <c r="L462" s="48"/>
      <c r="M462" s="48"/>
      <c r="N462" s="48"/>
      <c r="O462" s="48"/>
      <c r="P462" s="48"/>
      <c r="Q462" s="48"/>
    </row>
    <row r="463" spans="12:17" x14ac:dyDescent="0.25">
      <c r="L463" s="48"/>
      <c r="M463" s="48"/>
      <c r="N463" s="48"/>
      <c r="O463" s="48"/>
      <c r="P463" s="48"/>
      <c r="Q463" s="48"/>
    </row>
    <row r="464" spans="12:17" x14ac:dyDescent="0.25">
      <c r="L464" s="48"/>
      <c r="M464" s="48"/>
      <c r="N464" s="48"/>
      <c r="O464" s="48"/>
      <c r="P464" s="48"/>
      <c r="Q464" s="48"/>
    </row>
    <row r="465" spans="12:17" x14ac:dyDescent="0.25">
      <c r="L465" s="48"/>
      <c r="M465" s="48"/>
      <c r="N465" s="48"/>
      <c r="O465" s="48"/>
      <c r="P465" s="48"/>
      <c r="Q465" s="48"/>
    </row>
    <row r="466" spans="12:17" x14ac:dyDescent="0.25">
      <c r="L466" s="48"/>
      <c r="M466" s="48"/>
      <c r="N466" s="48"/>
      <c r="O466" s="48"/>
      <c r="P466" s="48"/>
      <c r="Q466" s="48"/>
    </row>
    <row r="467" spans="12:17" x14ac:dyDescent="0.25">
      <c r="L467" s="48"/>
      <c r="M467" s="48"/>
      <c r="N467" s="48"/>
      <c r="O467" s="48"/>
      <c r="P467" s="48"/>
      <c r="Q467" s="48"/>
    </row>
    <row r="468" spans="12:17" x14ac:dyDescent="0.25">
      <c r="L468" s="48"/>
      <c r="M468" s="48"/>
      <c r="N468" s="48"/>
      <c r="O468" s="48"/>
      <c r="P468" s="48"/>
      <c r="Q468" s="48"/>
    </row>
    <row r="469" spans="12:17" x14ac:dyDescent="0.25">
      <c r="L469" s="48"/>
      <c r="M469" s="48"/>
      <c r="N469" s="48"/>
      <c r="O469" s="48"/>
      <c r="P469" s="48"/>
      <c r="Q469" s="48"/>
    </row>
    <row r="470" spans="12:17" x14ac:dyDescent="0.25">
      <c r="L470" s="48"/>
      <c r="M470" s="48"/>
      <c r="N470" s="48"/>
      <c r="O470" s="48"/>
      <c r="P470" s="48"/>
      <c r="Q470" s="48"/>
    </row>
    <row r="471" spans="12:17" x14ac:dyDescent="0.25">
      <c r="L471" s="48"/>
      <c r="M471" s="48"/>
      <c r="N471" s="48"/>
      <c r="O471" s="48"/>
      <c r="P471" s="48"/>
      <c r="Q471" s="48"/>
    </row>
    <row r="472" spans="12:17" x14ac:dyDescent="0.25">
      <c r="L472" s="48"/>
      <c r="M472" s="48"/>
      <c r="N472" s="48"/>
      <c r="O472" s="48"/>
      <c r="P472" s="48"/>
      <c r="Q472" s="48"/>
    </row>
    <row r="473" spans="12:17" x14ac:dyDescent="0.25">
      <c r="L473" s="48"/>
      <c r="M473" s="48"/>
      <c r="N473" s="48"/>
      <c r="O473" s="48"/>
      <c r="P473" s="48"/>
      <c r="Q473" s="48"/>
    </row>
    <row r="474" spans="12:17" x14ac:dyDescent="0.25">
      <c r="L474" s="48"/>
      <c r="M474" s="48"/>
      <c r="N474" s="48"/>
      <c r="O474" s="48"/>
      <c r="P474" s="48"/>
      <c r="Q474" s="48"/>
    </row>
    <row r="475" spans="12:17" x14ac:dyDescent="0.25">
      <c r="L475" s="48"/>
      <c r="M475" s="48"/>
      <c r="N475" s="48"/>
      <c r="O475" s="48"/>
      <c r="P475" s="48"/>
      <c r="Q475" s="48"/>
    </row>
    <row r="476" spans="12:17" x14ac:dyDescent="0.25">
      <c r="L476" s="48"/>
      <c r="M476" s="48"/>
      <c r="N476" s="48"/>
      <c r="O476" s="48"/>
      <c r="P476" s="48"/>
      <c r="Q476" s="48"/>
    </row>
    <row r="477" spans="12:17" x14ac:dyDescent="0.25">
      <c r="L477" s="48"/>
      <c r="M477" s="48"/>
      <c r="N477" s="48"/>
      <c r="O477" s="48"/>
      <c r="P477" s="48"/>
      <c r="Q477" s="48"/>
    </row>
    <row r="478" spans="12:17" x14ac:dyDescent="0.25">
      <c r="L478" s="48"/>
      <c r="M478" s="48"/>
      <c r="N478" s="48"/>
      <c r="O478" s="48"/>
      <c r="P478" s="48"/>
      <c r="Q478" s="48"/>
    </row>
    <row r="479" spans="12:17" x14ac:dyDescent="0.25">
      <c r="L479" s="48"/>
      <c r="M479" s="48"/>
      <c r="N479" s="48"/>
      <c r="O479" s="48"/>
      <c r="P479" s="48"/>
      <c r="Q479" s="48"/>
    </row>
    <row r="480" spans="12:17" x14ac:dyDescent="0.25">
      <c r="L480" s="48"/>
      <c r="M480" s="48"/>
      <c r="N480" s="48"/>
      <c r="O480" s="48"/>
      <c r="P480" s="48"/>
      <c r="Q480" s="48"/>
    </row>
    <row r="481" spans="12:17" x14ac:dyDescent="0.25">
      <c r="L481" s="48"/>
      <c r="M481" s="48"/>
      <c r="N481" s="48"/>
      <c r="O481" s="48"/>
      <c r="P481" s="48"/>
      <c r="Q481" s="48"/>
    </row>
    <row r="482" spans="12:17" x14ac:dyDescent="0.25">
      <c r="L482" s="48"/>
      <c r="M482" s="48"/>
      <c r="N482" s="48"/>
      <c r="O482" s="48"/>
      <c r="P482" s="48"/>
      <c r="Q482" s="48"/>
    </row>
    <row r="483" spans="12:17" x14ac:dyDescent="0.25">
      <c r="L483" s="48"/>
      <c r="M483" s="48"/>
      <c r="N483" s="48"/>
      <c r="O483" s="48"/>
      <c r="P483" s="48"/>
      <c r="Q483" s="48"/>
    </row>
    <row r="484" spans="12:17" x14ac:dyDescent="0.25">
      <c r="L484" s="48"/>
      <c r="M484" s="48"/>
      <c r="N484" s="48"/>
      <c r="O484" s="48"/>
      <c r="P484" s="48"/>
      <c r="Q484" s="48"/>
    </row>
    <row r="485" spans="12:17" x14ac:dyDescent="0.25">
      <c r="L485" s="48"/>
      <c r="M485" s="48"/>
      <c r="N485" s="48"/>
      <c r="O485" s="48"/>
      <c r="P485" s="48"/>
      <c r="Q485" s="48"/>
    </row>
    <row r="486" spans="12:17" x14ac:dyDescent="0.25">
      <c r="L486" s="48"/>
      <c r="M486" s="48"/>
      <c r="N486" s="48"/>
      <c r="O486" s="48"/>
      <c r="P486" s="48"/>
      <c r="Q486" s="48"/>
    </row>
    <row r="487" spans="12:17" x14ac:dyDescent="0.25">
      <c r="L487" s="48"/>
      <c r="M487" s="48"/>
      <c r="N487" s="48"/>
      <c r="O487" s="48"/>
      <c r="P487" s="48"/>
      <c r="Q487" s="48"/>
    </row>
    <row r="488" spans="12:17" x14ac:dyDescent="0.25">
      <c r="L488" s="48"/>
      <c r="M488" s="48"/>
      <c r="N488" s="48"/>
      <c r="O488" s="48"/>
      <c r="P488" s="48"/>
      <c r="Q488" s="48"/>
    </row>
    <row r="489" spans="12:17" x14ac:dyDescent="0.25">
      <c r="L489" s="48"/>
      <c r="M489" s="48"/>
      <c r="N489" s="48"/>
      <c r="O489" s="48"/>
      <c r="P489" s="48"/>
      <c r="Q489" s="48"/>
    </row>
    <row r="490" spans="12:17" x14ac:dyDescent="0.25">
      <c r="L490" s="48"/>
      <c r="M490" s="48"/>
      <c r="N490" s="48"/>
      <c r="O490" s="48"/>
      <c r="P490" s="48"/>
      <c r="Q490" s="48"/>
    </row>
    <row r="491" spans="12:17" x14ac:dyDescent="0.25">
      <c r="L491" s="48"/>
      <c r="M491" s="48"/>
      <c r="N491" s="48"/>
      <c r="O491" s="48"/>
      <c r="P491" s="48"/>
      <c r="Q491" s="48"/>
    </row>
    <row r="492" spans="12:17" x14ac:dyDescent="0.25">
      <c r="L492" s="48"/>
      <c r="M492" s="48"/>
      <c r="N492" s="48"/>
      <c r="O492" s="48"/>
      <c r="P492" s="48"/>
      <c r="Q492" s="48"/>
    </row>
    <row r="493" spans="12:17" x14ac:dyDescent="0.25">
      <c r="L493" s="48"/>
      <c r="M493" s="48"/>
      <c r="N493" s="48"/>
      <c r="O493" s="48"/>
      <c r="P493" s="48"/>
      <c r="Q493" s="48"/>
    </row>
    <row r="494" spans="12:17" x14ac:dyDescent="0.25">
      <c r="L494" s="48"/>
      <c r="M494" s="48"/>
      <c r="N494" s="48"/>
      <c r="O494" s="48"/>
      <c r="P494" s="48"/>
      <c r="Q494" s="48"/>
    </row>
    <row r="495" spans="12:17" x14ac:dyDescent="0.25">
      <c r="L495" s="48"/>
      <c r="M495" s="48"/>
      <c r="N495" s="48"/>
      <c r="O495" s="48"/>
      <c r="P495" s="48"/>
      <c r="Q495" s="48"/>
    </row>
    <row r="496" spans="12:17" x14ac:dyDescent="0.25">
      <c r="L496" s="48"/>
      <c r="M496" s="48"/>
      <c r="N496" s="48"/>
      <c r="O496" s="48"/>
      <c r="P496" s="48"/>
      <c r="Q496" s="48"/>
    </row>
    <row r="497" spans="12:17" x14ac:dyDescent="0.25">
      <c r="L497" s="48"/>
      <c r="M497" s="48"/>
      <c r="N497" s="48"/>
      <c r="O497" s="48"/>
      <c r="P497" s="48"/>
      <c r="Q497" s="48"/>
    </row>
    <row r="498" spans="12:17" x14ac:dyDescent="0.25">
      <c r="L498" s="48"/>
      <c r="M498" s="48"/>
      <c r="N498" s="48"/>
      <c r="O498" s="48"/>
      <c r="P498" s="48"/>
      <c r="Q498" s="48"/>
    </row>
    <row r="499" spans="12:17" x14ac:dyDescent="0.25">
      <c r="L499" s="48"/>
      <c r="M499" s="48"/>
      <c r="N499" s="48"/>
      <c r="O499" s="48"/>
      <c r="P499" s="48"/>
      <c r="Q499" s="48"/>
    </row>
    <row r="500" spans="12:17" x14ac:dyDescent="0.25">
      <c r="L500" s="48"/>
      <c r="M500" s="48"/>
      <c r="N500" s="48"/>
      <c r="O500" s="48"/>
      <c r="P500" s="48"/>
      <c r="Q500" s="48"/>
    </row>
    <row r="501" spans="12:17" x14ac:dyDescent="0.25">
      <c r="L501" s="48"/>
      <c r="M501" s="48"/>
      <c r="N501" s="48"/>
      <c r="O501" s="48"/>
      <c r="P501" s="48"/>
      <c r="Q501" s="48"/>
    </row>
    <row r="502" spans="12:17" x14ac:dyDescent="0.25">
      <c r="L502" s="48"/>
      <c r="M502" s="48"/>
      <c r="N502" s="48"/>
      <c r="O502" s="48"/>
      <c r="P502" s="48"/>
      <c r="Q502" s="48"/>
    </row>
    <row r="503" spans="12:17" x14ac:dyDescent="0.25">
      <c r="L503" s="48"/>
      <c r="M503" s="48"/>
      <c r="N503" s="48"/>
      <c r="O503" s="48"/>
      <c r="P503" s="48"/>
      <c r="Q503" s="48"/>
    </row>
    <row r="504" spans="12:17" x14ac:dyDescent="0.25">
      <c r="L504" s="48"/>
      <c r="M504" s="48"/>
      <c r="N504" s="48"/>
      <c r="O504" s="48"/>
      <c r="P504" s="48"/>
      <c r="Q504" s="48"/>
    </row>
    <row r="505" spans="12:17" x14ac:dyDescent="0.25">
      <c r="L505" s="48"/>
      <c r="M505" s="48"/>
      <c r="N505" s="48"/>
      <c r="O505" s="48"/>
      <c r="P505" s="48"/>
      <c r="Q505" s="48"/>
    </row>
    <row r="506" spans="12:17" x14ac:dyDescent="0.25">
      <c r="L506" s="48"/>
      <c r="M506" s="48"/>
      <c r="N506" s="48"/>
      <c r="O506" s="48"/>
      <c r="P506" s="48"/>
      <c r="Q506" s="48"/>
    </row>
    <row r="507" spans="12:17" x14ac:dyDescent="0.25">
      <c r="L507" s="48"/>
      <c r="M507" s="48"/>
      <c r="N507" s="48"/>
      <c r="O507" s="48"/>
      <c r="P507" s="48"/>
      <c r="Q507" s="48"/>
    </row>
    <row r="508" spans="12:17" x14ac:dyDescent="0.25">
      <c r="L508" s="48"/>
      <c r="M508" s="48"/>
      <c r="N508" s="48"/>
      <c r="O508" s="48"/>
      <c r="P508" s="48"/>
      <c r="Q508" s="48"/>
    </row>
    <row r="509" spans="12:17" x14ac:dyDescent="0.25">
      <c r="L509" s="48"/>
      <c r="M509" s="48"/>
      <c r="N509" s="48"/>
      <c r="O509" s="48"/>
      <c r="P509" s="48"/>
      <c r="Q509" s="48"/>
    </row>
    <row r="510" spans="12:17" x14ac:dyDescent="0.25">
      <c r="L510" s="48"/>
      <c r="M510" s="48"/>
      <c r="N510" s="48"/>
      <c r="O510" s="48"/>
      <c r="P510" s="48"/>
      <c r="Q510" s="48"/>
    </row>
    <row r="511" spans="12:17" x14ac:dyDescent="0.25">
      <c r="L511" s="48"/>
      <c r="M511" s="48"/>
      <c r="N511" s="48"/>
      <c r="O511" s="48"/>
      <c r="P511" s="48"/>
      <c r="Q511" s="48"/>
    </row>
    <row r="512" spans="12:17" x14ac:dyDescent="0.25">
      <c r="L512" s="48"/>
      <c r="M512" s="48"/>
      <c r="N512" s="48"/>
      <c r="O512" s="48"/>
      <c r="P512" s="48"/>
      <c r="Q512" s="48"/>
    </row>
    <row r="513" spans="12:17" x14ac:dyDescent="0.25">
      <c r="L513" s="48"/>
      <c r="M513" s="48"/>
      <c r="N513" s="48"/>
      <c r="O513" s="48"/>
      <c r="P513" s="48"/>
      <c r="Q513" s="48"/>
    </row>
    <row r="514" spans="12:17" x14ac:dyDescent="0.25">
      <c r="L514" s="48"/>
      <c r="M514" s="48"/>
      <c r="N514" s="48"/>
      <c r="O514" s="48"/>
      <c r="P514" s="48"/>
      <c r="Q514" s="48"/>
    </row>
    <row r="515" spans="12:17" x14ac:dyDescent="0.25">
      <c r="L515" s="48"/>
      <c r="M515" s="48"/>
      <c r="N515" s="48"/>
      <c r="O515" s="48"/>
      <c r="P515" s="48"/>
      <c r="Q515" s="48"/>
    </row>
    <row r="516" spans="12:17" x14ac:dyDescent="0.25">
      <c r="L516" s="48"/>
      <c r="M516" s="48"/>
      <c r="N516" s="48"/>
      <c r="O516" s="48"/>
      <c r="P516" s="48"/>
      <c r="Q516" s="48"/>
    </row>
    <row r="517" spans="12:17" x14ac:dyDescent="0.25">
      <c r="L517" s="48"/>
      <c r="M517" s="48"/>
      <c r="N517" s="48"/>
      <c r="O517" s="48"/>
      <c r="P517" s="48"/>
      <c r="Q517" s="48"/>
    </row>
    <row r="518" spans="12:17" x14ac:dyDescent="0.25">
      <c r="L518" s="48"/>
      <c r="M518" s="48"/>
      <c r="N518" s="48"/>
      <c r="O518" s="48"/>
      <c r="P518" s="48"/>
      <c r="Q518" s="48"/>
    </row>
    <row r="519" spans="12:17" x14ac:dyDescent="0.25">
      <c r="L519" s="48"/>
      <c r="M519" s="48"/>
      <c r="N519" s="48"/>
      <c r="O519" s="48"/>
      <c r="P519" s="48"/>
      <c r="Q519" s="48"/>
    </row>
    <row r="520" spans="12:17" x14ac:dyDescent="0.25">
      <c r="L520" s="48"/>
      <c r="M520" s="48"/>
      <c r="N520" s="48"/>
      <c r="O520" s="48"/>
      <c r="P520" s="48"/>
      <c r="Q520" s="48"/>
    </row>
    <row r="521" spans="12:17" x14ac:dyDescent="0.25">
      <c r="L521" s="48"/>
      <c r="M521" s="48"/>
      <c r="N521" s="48"/>
      <c r="O521" s="48"/>
      <c r="P521" s="48"/>
      <c r="Q521" s="48"/>
    </row>
    <row r="522" spans="12:17" x14ac:dyDescent="0.25">
      <c r="L522" s="48"/>
      <c r="M522" s="48"/>
      <c r="N522" s="48"/>
      <c r="O522" s="48"/>
      <c r="P522" s="48"/>
      <c r="Q522" s="48"/>
    </row>
    <row r="523" spans="12:17" x14ac:dyDescent="0.25">
      <c r="L523" s="48"/>
      <c r="M523" s="48"/>
      <c r="N523" s="48"/>
      <c r="O523" s="48"/>
      <c r="P523" s="48"/>
      <c r="Q523" s="48"/>
    </row>
    <row r="524" spans="12:17" x14ac:dyDescent="0.25">
      <c r="L524" s="48"/>
      <c r="M524" s="48"/>
      <c r="N524" s="48"/>
      <c r="O524" s="48"/>
      <c r="P524" s="48"/>
      <c r="Q524" s="48"/>
    </row>
    <row r="525" spans="12:17" x14ac:dyDescent="0.25">
      <c r="L525" s="48"/>
      <c r="M525" s="48"/>
      <c r="N525" s="48"/>
      <c r="O525" s="48"/>
      <c r="P525" s="48"/>
      <c r="Q525" s="48"/>
    </row>
    <row r="526" spans="12:17" x14ac:dyDescent="0.25">
      <c r="L526" s="48"/>
      <c r="M526" s="48"/>
      <c r="N526" s="48"/>
      <c r="O526" s="48"/>
      <c r="P526" s="48"/>
      <c r="Q526" s="48"/>
    </row>
    <row r="527" spans="12:17" x14ac:dyDescent="0.25">
      <c r="L527" s="48"/>
      <c r="M527" s="48"/>
      <c r="N527" s="48"/>
      <c r="O527" s="48"/>
      <c r="P527" s="48"/>
      <c r="Q527" s="48"/>
    </row>
    <row r="528" spans="12:17" x14ac:dyDescent="0.25">
      <c r="L528" s="48"/>
      <c r="M528" s="48"/>
      <c r="N528" s="48"/>
      <c r="O528" s="48"/>
      <c r="P528" s="48"/>
      <c r="Q528" s="48"/>
    </row>
    <row r="529" spans="12:17" x14ac:dyDescent="0.25">
      <c r="L529" s="48"/>
      <c r="M529" s="48"/>
      <c r="N529" s="48"/>
      <c r="O529" s="48"/>
      <c r="P529" s="48"/>
      <c r="Q529" s="48"/>
    </row>
    <row r="530" spans="12:17" x14ac:dyDescent="0.25">
      <c r="L530" s="48"/>
      <c r="M530" s="48"/>
      <c r="N530" s="48"/>
      <c r="O530" s="48"/>
      <c r="P530" s="48"/>
      <c r="Q530" s="48"/>
    </row>
    <row r="531" spans="12:17" x14ac:dyDescent="0.25">
      <c r="L531" s="48"/>
      <c r="M531" s="48"/>
      <c r="N531" s="48"/>
      <c r="O531" s="48"/>
      <c r="P531" s="48"/>
      <c r="Q531" s="48"/>
    </row>
    <row r="532" spans="12:17" x14ac:dyDescent="0.25">
      <c r="L532" s="48"/>
      <c r="M532" s="48"/>
      <c r="N532" s="48"/>
      <c r="O532" s="48"/>
      <c r="P532" s="48"/>
      <c r="Q532" s="48"/>
    </row>
    <row r="533" spans="12:17" x14ac:dyDescent="0.25">
      <c r="L533" s="48"/>
      <c r="M533" s="48"/>
      <c r="N533" s="48"/>
      <c r="O533" s="48"/>
      <c r="P533" s="48"/>
      <c r="Q533" s="48"/>
    </row>
    <row r="534" spans="12:17" x14ac:dyDescent="0.25">
      <c r="L534" s="48"/>
      <c r="M534" s="48"/>
      <c r="N534" s="48"/>
      <c r="O534" s="48"/>
      <c r="P534" s="48"/>
      <c r="Q534" s="48"/>
    </row>
    <row r="535" spans="12:17" x14ac:dyDescent="0.25">
      <c r="L535" s="48"/>
      <c r="M535" s="48"/>
      <c r="N535" s="48"/>
      <c r="O535" s="48"/>
      <c r="P535" s="48"/>
      <c r="Q535" s="48"/>
    </row>
    <row r="536" spans="12:17" x14ac:dyDescent="0.25">
      <c r="L536" s="48"/>
      <c r="M536" s="48"/>
      <c r="N536" s="48"/>
      <c r="O536" s="48"/>
      <c r="P536" s="48"/>
      <c r="Q536" s="48"/>
    </row>
    <row r="537" spans="12:17" x14ac:dyDescent="0.25">
      <c r="L537" s="48"/>
      <c r="M537" s="48"/>
      <c r="N537" s="48"/>
      <c r="O537" s="48"/>
      <c r="P537" s="48"/>
      <c r="Q537" s="48"/>
    </row>
    <row r="538" spans="12:17" x14ac:dyDescent="0.25">
      <c r="L538" s="48"/>
      <c r="M538" s="48"/>
      <c r="N538" s="48"/>
      <c r="O538" s="48"/>
      <c r="P538" s="48"/>
      <c r="Q538" s="48"/>
    </row>
    <row r="539" spans="12:17" x14ac:dyDescent="0.25">
      <c r="L539" s="48"/>
      <c r="M539" s="48"/>
      <c r="N539" s="48"/>
      <c r="O539" s="48"/>
      <c r="P539" s="48"/>
      <c r="Q539" s="48"/>
    </row>
    <row r="540" spans="12:17" x14ac:dyDescent="0.25">
      <c r="L540" s="48"/>
      <c r="M540" s="48"/>
      <c r="N540" s="48"/>
      <c r="O540" s="48"/>
      <c r="P540" s="48"/>
      <c r="Q540" s="48"/>
    </row>
    <row r="541" spans="12:17" x14ac:dyDescent="0.25">
      <c r="L541" s="48"/>
      <c r="M541" s="48"/>
      <c r="N541" s="48"/>
      <c r="O541" s="48"/>
      <c r="P541" s="48"/>
      <c r="Q541" s="48"/>
    </row>
    <row r="542" spans="12:17" x14ac:dyDescent="0.25">
      <c r="L542" s="48"/>
      <c r="M542" s="48"/>
      <c r="N542" s="48"/>
      <c r="O542" s="48"/>
      <c r="P542" s="48"/>
      <c r="Q542" s="48"/>
    </row>
    <row r="543" spans="12:17" x14ac:dyDescent="0.25">
      <c r="L543" s="48"/>
      <c r="M543" s="48"/>
      <c r="N543" s="48"/>
      <c r="O543" s="48"/>
      <c r="P543" s="48"/>
      <c r="Q543" s="48"/>
    </row>
    <row r="544" spans="12:17" x14ac:dyDescent="0.25">
      <c r="L544" s="48"/>
      <c r="M544" s="48"/>
      <c r="N544" s="48"/>
      <c r="O544" s="48"/>
      <c r="P544" s="48"/>
      <c r="Q544" s="48"/>
    </row>
    <row r="545" spans="12:17" x14ac:dyDescent="0.25">
      <c r="L545" s="48"/>
      <c r="M545" s="48"/>
      <c r="N545" s="48"/>
      <c r="O545" s="48"/>
      <c r="P545" s="48"/>
      <c r="Q545" s="48"/>
    </row>
    <row r="546" spans="12:17" x14ac:dyDescent="0.25">
      <c r="L546" s="48"/>
      <c r="M546" s="48"/>
      <c r="N546" s="48"/>
      <c r="O546" s="48"/>
      <c r="P546" s="48"/>
      <c r="Q546" s="48"/>
    </row>
    <row r="547" spans="12:17" x14ac:dyDescent="0.25">
      <c r="L547" s="48"/>
      <c r="M547" s="48"/>
      <c r="N547" s="48"/>
      <c r="O547" s="48"/>
      <c r="P547" s="48"/>
      <c r="Q547" s="48"/>
    </row>
    <row r="548" spans="12:17" x14ac:dyDescent="0.25">
      <c r="L548" s="48"/>
      <c r="M548" s="48"/>
      <c r="N548" s="48"/>
      <c r="O548" s="48"/>
      <c r="P548" s="48"/>
      <c r="Q548" s="48"/>
    </row>
    <row r="549" spans="12:17" x14ac:dyDescent="0.25">
      <c r="L549" s="48"/>
      <c r="M549" s="48"/>
      <c r="N549" s="48"/>
      <c r="O549" s="48"/>
      <c r="P549" s="48"/>
      <c r="Q549" s="48"/>
    </row>
    <row r="550" spans="12:17" x14ac:dyDescent="0.25">
      <c r="L550" s="48"/>
      <c r="M550" s="48"/>
      <c r="N550" s="48"/>
      <c r="O550" s="48"/>
      <c r="P550" s="48"/>
      <c r="Q550" s="48"/>
    </row>
    <row r="551" spans="12:17" x14ac:dyDescent="0.25">
      <c r="L551" s="48"/>
      <c r="M551" s="48"/>
      <c r="N551" s="48"/>
      <c r="O551" s="48"/>
      <c r="P551" s="48"/>
      <c r="Q551" s="48"/>
    </row>
    <row r="552" spans="12:17" x14ac:dyDescent="0.25">
      <c r="L552" s="48"/>
      <c r="M552" s="48"/>
      <c r="N552" s="48"/>
      <c r="O552" s="48"/>
      <c r="P552" s="48"/>
      <c r="Q552" s="48"/>
    </row>
    <row r="553" spans="12:17" x14ac:dyDescent="0.25">
      <c r="L553" s="48"/>
      <c r="M553" s="48"/>
      <c r="N553" s="48"/>
      <c r="O553" s="48"/>
      <c r="P553" s="48"/>
      <c r="Q553" s="48"/>
    </row>
    <row r="554" spans="12:17" x14ac:dyDescent="0.25">
      <c r="L554" s="48"/>
      <c r="M554" s="48"/>
      <c r="N554" s="48"/>
      <c r="O554" s="48"/>
      <c r="P554" s="48"/>
      <c r="Q554" s="48"/>
    </row>
    <row r="555" spans="12:17" x14ac:dyDescent="0.25">
      <c r="L555" s="48"/>
      <c r="M555" s="48"/>
      <c r="N555" s="48"/>
      <c r="O555" s="48"/>
      <c r="P555" s="48"/>
      <c r="Q555" s="48"/>
    </row>
    <row r="556" spans="12:17" x14ac:dyDescent="0.25">
      <c r="L556" s="48"/>
      <c r="M556" s="48"/>
      <c r="N556" s="48"/>
      <c r="O556" s="48"/>
      <c r="P556" s="48"/>
      <c r="Q556" s="48"/>
    </row>
    <row r="557" spans="12:17" x14ac:dyDescent="0.25">
      <c r="L557" s="48"/>
      <c r="M557" s="48"/>
      <c r="N557" s="48"/>
      <c r="O557" s="48"/>
      <c r="P557" s="48"/>
      <c r="Q557" s="48"/>
    </row>
    <row r="558" spans="12:17" x14ac:dyDescent="0.25">
      <c r="L558" s="48"/>
      <c r="M558" s="48"/>
      <c r="N558" s="48"/>
      <c r="O558" s="48"/>
      <c r="P558" s="48"/>
      <c r="Q558" s="48"/>
    </row>
    <row r="559" spans="12:17" x14ac:dyDescent="0.25">
      <c r="L559" s="48"/>
      <c r="M559" s="48"/>
      <c r="N559" s="48"/>
      <c r="O559" s="48"/>
      <c r="P559" s="48"/>
      <c r="Q559" s="48"/>
    </row>
    <row r="560" spans="12:17" x14ac:dyDescent="0.25">
      <c r="L560" s="48"/>
      <c r="M560" s="48"/>
      <c r="N560" s="48"/>
      <c r="O560" s="48"/>
      <c r="P560" s="48"/>
      <c r="Q560" s="48"/>
    </row>
    <row r="561" spans="12:17" x14ac:dyDescent="0.25">
      <c r="L561" s="48"/>
      <c r="M561" s="48"/>
      <c r="N561" s="48"/>
      <c r="O561" s="48"/>
      <c r="P561" s="48"/>
      <c r="Q561" s="48"/>
    </row>
    <row r="562" spans="12:17" x14ac:dyDescent="0.25">
      <c r="L562" s="48"/>
      <c r="M562" s="48"/>
      <c r="N562" s="48"/>
      <c r="O562" s="48"/>
      <c r="P562" s="48"/>
      <c r="Q562" s="48"/>
    </row>
    <row r="563" spans="12:17" x14ac:dyDescent="0.25">
      <c r="L563" s="48"/>
      <c r="M563" s="48"/>
      <c r="N563" s="48"/>
      <c r="O563" s="48"/>
      <c r="P563" s="48"/>
      <c r="Q563" s="48"/>
    </row>
    <row r="564" spans="12:17" x14ac:dyDescent="0.25">
      <c r="L564" s="48"/>
      <c r="M564" s="48"/>
      <c r="N564" s="48"/>
      <c r="O564" s="48"/>
      <c r="P564" s="48"/>
      <c r="Q564" s="48"/>
    </row>
    <row r="565" spans="12:17" x14ac:dyDescent="0.25">
      <c r="L565" s="48"/>
      <c r="M565" s="48"/>
      <c r="N565" s="48"/>
      <c r="O565" s="48"/>
      <c r="P565" s="48"/>
      <c r="Q565" s="48"/>
    </row>
    <row r="566" spans="12:17" x14ac:dyDescent="0.25">
      <c r="L566" s="48"/>
      <c r="M566" s="48"/>
      <c r="N566" s="48"/>
      <c r="O566" s="48"/>
      <c r="P566" s="48"/>
      <c r="Q566" s="48"/>
    </row>
    <row r="567" spans="12:17" x14ac:dyDescent="0.25">
      <c r="L567" s="48"/>
      <c r="M567" s="48"/>
      <c r="N567" s="48"/>
      <c r="O567" s="48"/>
      <c r="P567" s="48"/>
      <c r="Q567" s="48"/>
    </row>
    <row r="568" spans="12:17" x14ac:dyDescent="0.25">
      <c r="L568" s="48"/>
      <c r="M568" s="48"/>
      <c r="N568" s="48"/>
      <c r="O568" s="48"/>
      <c r="P568" s="48"/>
      <c r="Q568" s="48"/>
    </row>
    <row r="569" spans="12:17" x14ac:dyDescent="0.25">
      <c r="L569" s="48"/>
      <c r="M569" s="48"/>
      <c r="N569" s="48"/>
      <c r="O569" s="48"/>
      <c r="P569" s="48"/>
      <c r="Q569" s="48"/>
    </row>
    <row r="570" spans="12:17" x14ac:dyDescent="0.25">
      <c r="L570" s="48"/>
      <c r="M570" s="48"/>
      <c r="N570" s="48"/>
      <c r="O570" s="48"/>
      <c r="P570" s="48"/>
      <c r="Q570" s="48"/>
    </row>
    <row r="571" spans="12:17" x14ac:dyDescent="0.25">
      <c r="L571" s="48"/>
      <c r="M571" s="48"/>
      <c r="N571" s="48"/>
      <c r="O571" s="48"/>
      <c r="P571" s="48"/>
      <c r="Q571" s="48"/>
    </row>
    <row r="572" spans="12:17" x14ac:dyDescent="0.25">
      <c r="L572" s="48"/>
      <c r="M572" s="48"/>
      <c r="N572" s="48"/>
      <c r="O572" s="48"/>
      <c r="P572" s="48"/>
      <c r="Q572" s="48"/>
    </row>
    <row r="573" spans="12:17" x14ac:dyDescent="0.25">
      <c r="L573" s="48"/>
      <c r="M573" s="48"/>
      <c r="N573" s="48"/>
      <c r="O573" s="48"/>
      <c r="P573" s="48"/>
      <c r="Q573" s="48"/>
    </row>
    <row r="574" spans="12:17" x14ac:dyDescent="0.25">
      <c r="L574" s="48"/>
      <c r="M574" s="48"/>
      <c r="N574" s="48"/>
      <c r="O574" s="48"/>
      <c r="P574" s="48"/>
      <c r="Q574" s="48"/>
    </row>
    <row r="575" spans="12:17" x14ac:dyDescent="0.25">
      <c r="L575" s="48"/>
      <c r="M575" s="48"/>
      <c r="N575" s="48"/>
      <c r="O575" s="48"/>
      <c r="P575" s="48"/>
      <c r="Q575" s="48"/>
    </row>
    <row r="576" spans="12:17" x14ac:dyDescent="0.25">
      <c r="L576" s="48"/>
      <c r="M576" s="48"/>
      <c r="N576" s="48"/>
      <c r="O576" s="48"/>
      <c r="P576" s="48"/>
      <c r="Q576" s="48"/>
    </row>
    <row r="577" spans="12:17" x14ac:dyDescent="0.25">
      <c r="L577" s="48"/>
      <c r="M577" s="48"/>
      <c r="N577" s="48"/>
      <c r="O577" s="48"/>
      <c r="P577" s="48"/>
      <c r="Q577" s="48"/>
    </row>
    <row r="578" spans="12:17" x14ac:dyDescent="0.25">
      <c r="L578" s="48"/>
      <c r="M578" s="48"/>
      <c r="N578" s="48"/>
      <c r="O578" s="48"/>
      <c r="P578" s="48"/>
      <c r="Q578" s="48"/>
    </row>
    <row r="579" spans="12:17" x14ac:dyDescent="0.25">
      <c r="L579" s="48"/>
      <c r="M579" s="48"/>
      <c r="N579" s="48"/>
      <c r="O579" s="48"/>
      <c r="P579" s="48"/>
      <c r="Q579" s="48"/>
    </row>
    <row r="580" spans="12:17" x14ac:dyDescent="0.25">
      <c r="L580" s="48"/>
      <c r="M580" s="48"/>
      <c r="N580" s="48"/>
      <c r="O580" s="48"/>
      <c r="P580" s="48"/>
      <c r="Q580" s="48"/>
    </row>
    <row r="581" spans="12:17" x14ac:dyDescent="0.25">
      <c r="L581" s="48"/>
      <c r="M581" s="48"/>
      <c r="N581" s="48"/>
      <c r="O581" s="48"/>
      <c r="P581" s="48"/>
      <c r="Q581" s="48"/>
    </row>
    <row r="582" spans="12:17" x14ac:dyDescent="0.25">
      <c r="L582" s="48"/>
      <c r="M582" s="48"/>
      <c r="N582" s="48"/>
      <c r="O582" s="48"/>
      <c r="P582" s="48"/>
      <c r="Q582" s="48"/>
    </row>
    <row r="583" spans="12:17" x14ac:dyDescent="0.25">
      <c r="L583" s="48"/>
      <c r="M583" s="48"/>
      <c r="N583" s="48"/>
      <c r="O583" s="48"/>
      <c r="P583" s="48"/>
      <c r="Q583" s="48"/>
    </row>
    <row r="584" spans="12:17" x14ac:dyDescent="0.25">
      <c r="L584" s="48"/>
      <c r="M584" s="48"/>
      <c r="N584" s="48"/>
      <c r="O584" s="48"/>
      <c r="P584" s="48"/>
      <c r="Q584" s="48"/>
    </row>
    <row r="585" spans="12:17" x14ac:dyDescent="0.25">
      <c r="L585" s="48"/>
      <c r="M585" s="48"/>
      <c r="N585" s="48"/>
      <c r="O585" s="48"/>
      <c r="P585" s="48"/>
      <c r="Q585" s="48"/>
    </row>
    <row r="586" spans="12:17" x14ac:dyDescent="0.25">
      <c r="L586" s="48"/>
      <c r="M586" s="48"/>
      <c r="N586" s="48"/>
      <c r="O586" s="48"/>
      <c r="P586" s="48"/>
      <c r="Q586" s="48"/>
    </row>
    <row r="587" spans="12:17" x14ac:dyDescent="0.25">
      <c r="L587" s="48"/>
      <c r="M587" s="48"/>
      <c r="N587" s="48"/>
      <c r="O587" s="48"/>
      <c r="P587" s="48"/>
      <c r="Q587" s="48"/>
    </row>
    <row r="588" spans="12:17" x14ac:dyDescent="0.25">
      <c r="L588" s="48"/>
      <c r="M588" s="48"/>
      <c r="N588" s="48"/>
      <c r="O588" s="48"/>
      <c r="P588" s="48"/>
      <c r="Q588" s="48"/>
    </row>
    <row r="589" spans="12:17" x14ac:dyDescent="0.25">
      <c r="L589" s="48"/>
      <c r="M589" s="48"/>
      <c r="N589" s="48"/>
      <c r="O589" s="48"/>
      <c r="P589" s="48"/>
      <c r="Q589" s="48"/>
    </row>
    <row r="590" spans="12:17" x14ac:dyDescent="0.25">
      <c r="L590" s="48"/>
      <c r="M590" s="48"/>
      <c r="N590" s="48"/>
      <c r="O590" s="48"/>
      <c r="P590" s="48"/>
      <c r="Q590" s="48"/>
    </row>
    <row r="591" spans="12:17" x14ac:dyDescent="0.25">
      <c r="L591" s="48"/>
      <c r="M591" s="48"/>
      <c r="N591" s="48"/>
      <c r="O591" s="48"/>
      <c r="P591" s="48"/>
      <c r="Q591" s="48"/>
    </row>
    <row r="592" spans="12:17" x14ac:dyDescent="0.25">
      <c r="L592" s="48"/>
      <c r="M592" s="48"/>
      <c r="N592" s="48"/>
      <c r="O592" s="48"/>
      <c r="P592" s="48"/>
      <c r="Q592" s="48"/>
    </row>
    <row r="593" spans="12:17" x14ac:dyDescent="0.25">
      <c r="L593" s="48"/>
      <c r="M593" s="48"/>
      <c r="N593" s="48"/>
      <c r="O593" s="48"/>
      <c r="P593" s="48"/>
      <c r="Q593" s="48"/>
    </row>
    <row r="594" spans="12:17" x14ac:dyDescent="0.25">
      <c r="L594" s="48"/>
      <c r="M594" s="48"/>
      <c r="N594" s="48"/>
      <c r="O594" s="48"/>
      <c r="P594" s="48"/>
      <c r="Q594" s="48"/>
    </row>
    <row r="595" spans="12:17" x14ac:dyDescent="0.25">
      <c r="L595" s="48"/>
      <c r="M595" s="48"/>
      <c r="N595" s="48"/>
      <c r="O595" s="48"/>
      <c r="P595" s="48"/>
      <c r="Q595" s="48"/>
    </row>
    <row r="596" spans="12:17" x14ac:dyDescent="0.25">
      <c r="L596" s="48"/>
      <c r="M596" s="48"/>
      <c r="N596" s="48"/>
      <c r="O596" s="48"/>
      <c r="P596" s="48"/>
      <c r="Q596" s="48"/>
    </row>
    <row r="597" spans="12:17" x14ac:dyDescent="0.25">
      <c r="L597" s="48"/>
      <c r="M597" s="48"/>
      <c r="N597" s="48"/>
      <c r="O597" s="48"/>
      <c r="P597" s="48"/>
      <c r="Q597" s="48"/>
    </row>
    <row r="598" spans="12:17" x14ac:dyDescent="0.25">
      <c r="L598" s="48"/>
      <c r="M598" s="48"/>
      <c r="N598" s="48"/>
      <c r="O598" s="48"/>
      <c r="P598" s="48"/>
      <c r="Q598" s="48"/>
    </row>
    <row r="599" spans="12:17" x14ac:dyDescent="0.25">
      <c r="L599" s="48"/>
      <c r="M599" s="48"/>
      <c r="N599" s="48"/>
      <c r="O599" s="48"/>
      <c r="P599" s="48"/>
      <c r="Q599" s="48"/>
    </row>
    <row r="600" spans="12:17" x14ac:dyDescent="0.25">
      <c r="L600" s="48"/>
      <c r="M600" s="48"/>
      <c r="N600" s="48"/>
      <c r="O600" s="48"/>
      <c r="P600" s="48"/>
      <c r="Q600" s="48"/>
    </row>
    <row r="601" spans="12:17" x14ac:dyDescent="0.25">
      <c r="L601" s="48"/>
      <c r="M601" s="48"/>
      <c r="N601" s="48"/>
      <c r="O601" s="48"/>
      <c r="P601" s="48"/>
      <c r="Q601" s="48"/>
    </row>
    <row r="602" spans="12:17" x14ac:dyDescent="0.25">
      <c r="L602" s="48"/>
      <c r="M602" s="48"/>
      <c r="N602" s="48"/>
      <c r="O602" s="48"/>
      <c r="P602" s="48"/>
      <c r="Q602" s="48"/>
    </row>
    <row r="603" spans="12:17" x14ac:dyDescent="0.25">
      <c r="L603" s="48"/>
      <c r="M603" s="48"/>
      <c r="N603" s="48"/>
      <c r="O603" s="48"/>
      <c r="P603" s="48"/>
      <c r="Q603" s="48"/>
    </row>
    <row r="604" spans="12:17" x14ac:dyDescent="0.25">
      <c r="L604" s="48"/>
      <c r="M604" s="48"/>
      <c r="N604" s="48"/>
      <c r="O604" s="48"/>
      <c r="P604" s="48"/>
      <c r="Q604" s="48"/>
    </row>
    <row r="605" spans="12:17" x14ac:dyDescent="0.25">
      <c r="L605" s="48"/>
      <c r="M605" s="48"/>
      <c r="N605" s="48"/>
      <c r="O605" s="48"/>
      <c r="P605" s="48"/>
      <c r="Q605" s="48"/>
    </row>
    <row r="606" spans="12:17" x14ac:dyDescent="0.25">
      <c r="L606" s="48"/>
      <c r="M606" s="48"/>
      <c r="N606" s="48"/>
      <c r="O606" s="48"/>
      <c r="P606" s="48"/>
      <c r="Q606" s="48"/>
    </row>
    <row r="607" spans="12:17" x14ac:dyDescent="0.25">
      <c r="L607" s="48"/>
      <c r="M607" s="48"/>
      <c r="N607" s="48"/>
      <c r="O607" s="48"/>
      <c r="P607" s="48"/>
      <c r="Q607" s="48"/>
    </row>
    <row r="608" spans="12:17" x14ac:dyDescent="0.25">
      <c r="L608" s="48"/>
      <c r="M608" s="48"/>
      <c r="N608" s="48"/>
      <c r="O608" s="48"/>
      <c r="P608" s="48"/>
      <c r="Q608" s="48"/>
    </row>
    <row r="609" spans="12:17" x14ac:dyDescent="0.25">
      <c r="L609" s="48"/>
      <c r="M609" s="48"/>
      <c r="N609" s="48"/>
      <c r="O609" s="48"/>
      <c r="P609" s="48"/>
      <c r="Q609" s="48"/>
    </row>
    <row r="610" spans="12:17" x14ac:dyDescent="0.25">
      <c r="L610" s="48"/>
      <c r="M610" s="48"/>
      <c r="N610" s="48"/>
      <c r="O610" s="48"/>
      <c r="P610" s="48"/>
      <c r="Q610" s="48"/>
    </row>
    <row r="611" spans="12:17" x14ac:dyDescent="0.25">
      <c r="L611" s="48"/>
      <c r="M611" s="48"/>
      <c r="N611" s="48"/>
      <c r="O611" s="48"/>
      <c r="P611" s="48"/>
      <c r="Q611" s="48"/>
    </row>
    <row r="612" spans="12:17" x14ac:dyDescent="0.25">
      <c r="L612" s="48"/>
      <c r="M612" s="48"/>
      <c r="N612" s="48"/>
      <c r="O612" s="48"/>
      <c r="P612" s="48"/>
      <c r="Q612" s="48"/>
    </row>
    <row r="613" spans="12:17" x14ac:dyDescent="0.25">
      <c r="L613" s="48"/>
      <c r="M613" s="48"/>
      <c r="N613" s="48"/>
      <c r="O613" s="48"/>
      <c r="P613" s="48"/>
      <c r="Q613" s="48"/>
    </row>
    <row r="614" spans="12:17" x14ac:dyDescent="0.25">
      <c r="L614" s="48"/>
      <c r="M614" s="48"/>
      <c r="N614" s="48"/>
      <c r="O614" s="48"/>
      <c r="P614" s="48"/>
      <c r="Q614" s="48"/>
    </row>
    <row r="615" spans="12:17" x14ac:dyDescent="0.25">
      <c r="L615" s="48"/>
      <c r="M615" s="48"/>
      <c r="N615" s="48"/>
      <c r="O615" s="48"/>
      <c r="P615" s="48"/>
      <c r="Q615" s="48"/>
    </row>
    <row r="616" spans="12:17" x14ac:dyDescent="0.25">
      <c r="L616" s="48"/>
      <c r="M616" s="48"/>
      <c r="N616" s="48"/>
      <c r="O616" s="48"/>
      <c r="P616" s="48"/>
      <c r="Q616" s="48"/>
    </row>
    <row r="617" spans="12:17" x14ac:dyDescent="0.25">
      <c r="L617" s="48"/>
      <c r="M617" s="48"/>
      <c r="N617" s="48"/>
      <c r="O617" s="48"/>
      <c r="P617" s="48"/>
      <c r="Q617" s="48"/>
    </row>
    <row r="618" spans="12:17" x14ac:dyDescent="0.25">
      <c r="L618" s="48"/>
      <c r="M618" s="48"/>
      <c r="N618" s="48"/>
      <c r="O618" s="48"/>
      <c r="P618" s="48"/>
      <c r="Q618" s="48"/>
    </row>
    <row r="619" spans="12:17" x14ac:dyDescent="0.25">
      <c r="L619" s="48"/>
      <c r="M619" s="48"/>
      <c r="N619" s="48"/>
      <c r="O619" s="48"/>
      <c r="P619" s="48"/>
      <c r="Q619" s="48"/>
    </row>
    <row r="620" spans="12:17" x14ac:dyDescent="0.25">
      <c r="L620" s="48"/>
      <c r="M620" s="48"/>
      <c r="N620" s="48"/>
      <c r="O620" s="48"/>
      <c r="P620" s="48"/>
      <c r="Q620" s="48"/>
    </row>
    <row r="621" spans="12:17" x14ac:dyDescent="0.25">
      <c r="L621" s="48"/>
      <c r="M621" s="48"/>
      <c r="N621" s="48"/>
      <c r="O621" s="48"/>
      <c r="P621" s="48"/>
      <c r="Q621" s="48"/>
    </row>
    <row r="622" spans="12:17" x14ac:dyDescent="0.25">
      <c r="L622" s="48"/>
      <c r="M622" s="48"/>
      <c r="N622" s="48"/>
      <c r="O622" s="48"/>
      <c r="P622" s="48"/>
      <c r="Q622" s="48"/>
    </row>
    <row r="623" spans="12:17" x14ac:dyDescent="0.25">
      <c r="L623" s="48"/>
      <c r="M623" s="48"/>
      <c r="N623" s="48"/>
      <c r="O623" s="48"/>
      <c r="P623" s="48"/>
      <c r="Q623" s="48"/>
    </row>
    <row r="624" spans="12:17" x14ac:dyDescent="0.25">
      <c r="L624" s="48"/>
      <c r="M624" s="48"/>
      <c r="N624" s="48"/>
      <c r="O624" s="48"/>
      <c r="P624" s="48"/>
      <c r="Q624" s="48"/>
    </row>
    <row r="625" spans="12:17" x14ac:dyDescent="0.25">
      <c r="L625" s="48"/>
      <c r="M625" s="48"/>
      <c r="N625" s="48"/>
      <c r="O625" s="48"/>
      <c r="P625" s="48"/>
      <c r="Q625" s="48"/>
    </row>
    <row r="626" spans="12:17" x14ac:dyDescent="0.25">
      <c r="L626" s="48"/>
      <c r="M626" s="48"/>
      <c r="N626" s="48"/>
      <c r="O626" s="48"/>
      <c r="P626" s="48"/>
      <c r="Q626" s="48"/>
    </row>
    <row r="627" spans="12:17" x14ac:dyDescent="0.25">
      <c r="L627" s="48"/>
      <c r="M627" s="48"/>
      <c r="N627" s="48"/>
      <c r="O627" s="48"/>
      <c r="P627" s="48"/>
      <c r="Q627" s="48"/>
    </row>
    <row r="628" spans="12:17" x14ac:dyDescent="0.25">
      <c r="L628" s="48"/>
      <c r="M628" s="48"/>
      <c r="N628" s="48"/>
      <c r="O628" s="48"/>
      <c r="P628" s="48"/>
      <c r="Q628" s="48"/>
    </row>
    <row r="629" spans="12:17" x14ac:dyDescent="0.25">
      <c r="L629" s="48"/>
      <c r="M629" s="48"/>
      <c r="N629" s="48"/>
      <c r="O629" s="48"/>
      <c r="P629" s="48"/>
      <c r="Q629" s="48"/>
    </row>
    <row r="630" spans="12:17" x14ac:dyDescent="0.25">
      <c r="L630" s="48"/>
      <c r="M630" s="48"/>
      <c r="N630" s="48"/>
      <c r="O630" s="48"/>
      <c r="P630" s="48"/>
      <c r="Q630" s="48"/>
    </row>
    <row r="631" spans="12:17" x14ac:dyDescent="0.25">
      <c r="L631" s="48"/>
      <c r="M631" s="48"/>
      <c r="N631" s="48"/>
      <c r="O631" s="48"/>
      <c r="P631" s="48"/>
      <c r="Q631" s="48"/>
    </row>
    <row r="632" spans="12:17" x14ac:dyDescent="0.25">
      <c r="L632" s="48"/>
      <c r="M632" s="48"/>
      <c r="N632" s="48"/>
      <c r="O632" s="48"/>
      <c r="P632" s="48"/>
      <c r="Q632" s="48"/>
    </row>
    <row r="633" spans="12:17" x14ac:dyDescent="0.25">
      <c r="L633" s="48"/>
      <c r="M633" s="48"/>
      <c r="N633" s="48"/>
      <c r="O633" s="48"/>
      <c r="P633" s="48"/>
      <c r="Q633" s="48"/>
    </row>
    <row r="634" spans="12:17" x14ac:dyDescent="0.25">
      <c r="L634" s="48"/>
      <c r="M634" s="48"/>
      <c r="N634" s="48"/>
      <c r="O634" s="48"/>
      <c r="P634" s="48"/>
      <c r="Q634" s="48"/>
    </row>
    <row r="635" spans="12:17" x14ac:dyDescent="0.25">
      <c r="L635" s="48"/>
      <c r="M635" s="48"/>
      <c r="N635" s="48"/>
      <c r="O635" s="48"/>
      <c r="P635" s="48"/>
      <c r="Q635" s="48"/>
    </row>
    <row r="636" spans="12:17" x14ac:dyDescent="0.25">
      <c r="L636" s="48"/>
      <c r="M636" s="48"/>
      <c r="N636" s="48"/>
      <c r="O636" s="48"/>
      <c r="P636" s="48"/>
      <c r="Q636" s="48"/>
    </row>
    <row r="637" spans="12:17" x14ac:dyDescent="0.25">
      <c r="L637" s="48"/>
      <c r="M637" s="48"/>
      <c r="N637" s="48"/>
      <c r="O637" s="48"/>
      <c r="P637" s="48"/>
      <c r="Q637" s="48"/>
    </row>
    <row r="638" spans="12:17" x14ac:dyDescent="0.25">
      <c r="L638" s="48"/>
      <c r="M638" s="48"/>
      <c r="N638" s="48"/>
      <c r="O638" s="48"/>
      <c r="P638" s="48"/>
      <c r="Q638" s="48"/>
    </row>
    <row r="639" spans="12:17" x14ac:dyDescent="0.25">
      <c r="L639" s="48"/>
      <c r="M639" s="48"/>
      <c r="N639" s="48"/>
      <c r="O639" s="48"/>
      <c r="P639" s="48"/>
      <c r="Q639" s="48"/>
    </row>
    <row r="640" spans="12:17" x14ac:dyDescent="0.25">
      <c r="L640" s="48"/>
      <c r="M640" s="48"/>
      <c r="N640" s="48"/>
      <c r="O640" s="48"/>
      <c r="P640" s="48"/>
      <c r="Q640" s="48"/>
    </row>
    <row r="641" spans="12:17" x14ac:dyDescent="0.25">
      <c r="L641" s="48"/>
      <c r="M641" s="48"/>
      <c r="N641" s="48"/>
      <c r="O641" s="48"/>
      <c r="P641" s="48"/>
      <c r="Q641" s="48"/>
    </row>
    <row r="642" spans="12:17" x14ac:dyDescent="0.25">
      <c r="L642" s="48"/>
      <c r="M642" s="48"/>
      <c r="N642" s="48"/>
      <c r="O642" s="48"/>
      <c r="P642" s="48"/>
      <c r="Q642" s="48"/>
    </row>
    <row r="643" spans="12:17" x14ac:dyDescent="0.25">
      <c r="L643" s="48"/>
      <c r="M643" s="48"/>
      <c r="N643" s="48"/>
      <c r="O643" s="48"/>
      <c r="P643" s="48"/>
      <c r="Q643" s="48"/>
    </row>
    <row r="644" spans="12:17" x14ac:dyDescent="0.25">
      <c r="L644" s="48"/>
      <c r="M644" s="48"/>
      <c r="N644" s="48"/>
      <c r="O644" s="48"/>
      <c r="P644" s="48"/>
      <c r="Q644" s="48"/>
    </row>
    <row r="645" spans="12:17" x14ac:dyDescent="0.25">
      <c r="L645" s="48"/>
      <c r="M645" s="48"/>
      <c r="N645" s="48"/>
      <c r="O645" s="48"/>
      <c r="P645" s="48"/>
      <c r="Q645" s="48"/>
    </row>
    <row r="646" spans="12:17" x14ac:dyDescent="0.25">
      <c r="L646" s="48"/>
      <c r="M646" s="48"/>
      <c r="N646" s="48"/>
      <c r="O646" s="48"/>
      <c r="P646" s="48"/>
      <c r="Q646" s="48"/>
    </row>
    <row r="647" spans="12:17" x14ac:dyDescent="0.25">
      <c r="L647" s="48"/>
      <c r="M647" s="48"/>
      <c r="N647" s="48"/>
      <c r="O647" s="48"/>
      <c r="P647" s="48"/>
      <c r="Q647" s="48"/>
    </row>
    <row r="648" spans="12:17" x14ac:dyDescent="0.25">
      <c r="L648" s="48"/>
      <c r="M648" s="48"/>
      <c r="N648" s="48"/>
      <c r="O648" s="48"/>
      <c r="P648" s="48"/>
      <c r="Q648" s="48"/>
    </row>
    <row r="649" spans="12:17" x14ac:dyDescent="0.25">
      <c r="L649" s="48"/>
      <c r="M649" s="48"/>
      <c r="N649" s="48"/>
      <c r="O649" s="48"/>
      <c r="P649" s="48"/>
      <c r="Q649" s="48"/>
    </row>
    <row r="650" spans="12:17" x14ac:dyDescent="0.25">
      <c r="L650" s="48"/>
      <c r="M650" s="48"/>
      <c r="N650" s="48"/>
      <c r="O650" s="48"/>
      <c r="P650" s="48"/>
      <c r="Q650" s="48"/>
    </row>
    <row r="651" spans="12:17" x14ac:dyDescent="0.25">
      <c r="L651" s="48"/>
      <c r="M651" s="48"/>
      <c r="N651" s="48"/>
      <c r="O651" s="48"/>
      <c r="P651" s="48"/>
      <c r="Q651" s="48"/>
    </row>
    <row r="652" spans="12:17" x14ac:dyDescent="0.25">
      <c r="L652" s="48"/>
      <c r="M652" s="48"/>
      <c r="N652" s="48"/>
      <c r="O652" s="48"/>
      <c r="P652" s="48"/>
      <c r="Q652" s="48"/>
    </row>
    <row r="653" spans="12:17" x14ac:dyDescent="0.25">
      <c r="L653" s="48"/>
      <c r="M653" s="48"/>
      <c r="N653" s="48"/>
      <c r="O653" s="48"/>
      <c r="P653" s="48"/>
      <c r="Q653" s="48"/>
    </row>
    <row r="654" spans="12:17" x14ac:dyDescent="0.25">
      <c r="L654" s="48"/>
      <c r="M654" s="48"/>
      <c r="N654" s="48"/>
      <c r="O654" s="48"/>
      <c r="P654" s="48"/>
      <c r="Q654" s="48"/>
    </row>
    <row r="655" spans="12:17" x14ac:dyDescent="0.25">
      <c r="L655" s="48"/>
      <c r="M655" s="48"/>
      <c r="N655" s="48"/>
      <c r="O655" s="48"/>
      <c r="P655" s="48"/>
      <c r="Q655" s="48"/>
    </row>
    <row r="656" spans="12:17" x14ac:dyDescent="0.25">
      <c r="L656" s="48"/>
      <c r="M656" s="48"/>
      <c r="N656" s="48"/>
      <c r="O656" s="48"/>
      <c r="P656" s="48"/>
      <c r="Q656" s="48"/>
    </row>
    <row r="657" spans="12:17" x14ac:dyDescent="0.25">
      <c r="L657" s="48"/>
      <c r="M657" s="48"/>
      <c r="N657" s="48"/>
      <c r="O657" s="48"/>
      <c r="P657" s="48"/>
      <c r="Q657" s="48"/>
    </row>
    <row r="658" spans="12:17" x14ac:dyDescent="0.25">
      <c r="L658" s="48"/>
      <c r="M658" s="48"/>
      <c r="N658" s="48"/>
      <c r="O658" s="48"/>
      <c r="P658" s="48"/>
      <c r="Q658" s="48"/>
    </row>
    <row r="659" spans="12:17" x14ac:dyDescent="0.25">
      <c r="L659" s="48"/>
      <c r="M659" s="48"/>
      <c r="N659" s="48"/>
      <c r="O659" s="48"/>
      <c r="P659" s="48"/>
      <c r="Q659" s="48"/>
    </row>
    <row r="660" spans="12:17" x14ac:dyDescent="0.25">
      <c r="L660" s="48"/>
      <c r="M660" s="48"/>
      <c r="N660" s="48"/>
      <c r="O660" s="48"/>
      <c r="P660" s="48"/>
      <c r="Q660" s="48"/>
    </row>
    <row r="661" spans="12:17" x14ac:dyDescent="0.25">
      <c r="L661" s="48"/>
      <c r="M661" s="48"/>
      <c r="N661" s="48"/>
      <c r="O661" s="48"/>
      <c r="P661" s="48"/>
      <c r="Q661" s="48"/>
    </row>
    <row r="662" spans="12:17" x14ac:dyDescent="0.25">
      <c r="L662" s="48"/>
      <c r="M662" s="48"/>
      <c r="N662" s="48"/>
      <c r="O662" s="48"/>
      <c r="P662" s="48"/>
      <c r="Q662" s="48"/>
    </row>
    <row r="663" spans="12:17" x14ac:dyDescent="0.25">
      <c r="L663" s="48"/>
      <c r="M663" s="48"/>
      <c r="N663" s="48"/>
      <c r="O663" s="48"/>
      <c r="P663" s="48"/>
      <c r="Q663" s="48"/>
    </row>
    <row r="664" spans="12:17" x14ac:dyDescent="0.25">
      <c r="L664" s="48"/>
      <c r="M664" s="48"/>
      <c r="N664" s="48"/>
      <c r="O664" s="48"/>
      <c r="P664" s="48"/>
      <c r="Q664" s="48"/>
    </row>
    <row r="665" spans="12:17" x14ac:dyDescent="0.25">
      <c r="L665" s="48"/>
      <c r="M665" s="48"/>
      <c r="N665" s="48"/>
      <c r="O665" s="48"/>
      <c r="P665" s="48"/>
      <c r="Q665" s="48"/>
    </row>
    <row r="666" spans="12:17" x14ac:dyDescent="0.25">
      <c r="L666" s="48"/>
      <c r="M666" s="48"/>
      <c r="N666" s="48"/>
      <c r="O666" s="48"/>
      <c r="P666" s="48"/>
      <c r="Q666" s="48"/>
    </row>
    <row r="667" spans="12:17" x14ac:dyDescent="0.25">
      <c r="L667" s="48"/>
      <c r="M667" s="48"/>
      <c r="N667" s="48"/>
      <c r="O667" s="48"/>
      <c r="P667" s="48"/>
      <c r="Q667" s="48"/>
    </row>
    <row r="668" spans="12:17" x14ac:dyDescent="0.25">
      <c r="L668" s="48"/>
      <c r="M668" s="48"/>
      <c r="N668" s="48"/>
      <c r="O668" s="48"/>
      <c r="P668" s="48"/>
      <c r="Q668" s="48"/>
    </row>
    <row r="669" spans="12:17" x14ac:dyDescent="0.25">
      <c r="L669" s="48"/>
      <c r="M669" s="48"/>
      <c r="N669" s="48"/>
      <c r="O669" s="48"/>
      <c r="P669" s="48"/>
      <c r="Q669" s="48"/>
    </row>
    <row r="670" spans="12:17" x14ac:dyDescent="0.25">
      <c r="L670" s="48"/>
      <c r="M670" s="48"/>
      <c r="N670" s="48"/>
      <c r="O670" s="48"/>
      <c r="P670" s="48"/>
      <c r="Q670" s="48"/>
    </row>
    <row r="671" spans="12:17" x14ac:dyDescent="0.25">
      <c r="L671" s="48"/>
      <c r="M671" s="48"/>
      <c r="N671" s="48"/>
      <c r="O671" s="48"/>
      <c r="P671" s="48"/>
      <c r="Q671" s="48"/>
    </row>
    <row r="672" spans="12:17" x14ac:dyDescent="0.25">
      <c r="L672" s="48"/>
      <c r="M672" s="48"/>
      <c r="N672" s="48"/>
      <c r="O672" s="48"/>
      <c r="P672" s="48"/>
      <c r="Q672" s="48"/>
    </row>
    <row r="673" spans="12:17" x14ac:dyDescent="0.25">
      <c r="L673" s="48"/>
      <c r="M673" s="48"/>
      <c r="N673" s="48"/>
      <c r="O673" s="48"/>
      <c r="P673" s="48"/>
      <c r="Q673" s="48"/>
    </row>
    <row r="674" spans="12:17" x14ac:dyDescent="0.25">
      <c r="L674" s="48"/>
      <c r="M674" s="48"/>
      <c r="N674" s="48"/>
      <c r="O674" s="48"/>
      <c r="P674" s="48"/>
      <c r="Q674" s="48"/>
    </row>
    <row r="675" spans="12:17" x14ac:dyDescent="0.25">
      <c r="L675" s="48"/>
      <c r="M675" s="48"/>
      <c r="N675" s="48"/>
      <c r="O675" s="48"/>
      <c r="P675" s="48"/>
      <c r="Q675" s="48"/>
    </row>
    <row r="676" spans="12:17" x14ac:dyDescent="0.25">
      <c r="L676" s="48"/>
      <c r="M676" s="48"/>
      <c r="N676" s="48"/>
      <c r="O676" s="48"/>
      <c r="P676" s="48"/>
      <c r="Q676" s="48"/>
    </row>
    <row r="677" spans="12:17" x14ac:dyDescent="0.25">
      <c r="L677" s="48"/>
      <c r="M677" s="48"/>
      <c r="N677" s="48"/>
      <c r="O677" s="48"/>
      <c r="P677" s="48"/>
      <c r="Q677" s="48"/>
    </row>
    <row r="678" spans="12:17" x14ac:dyDescent="0.25">
      <c r="L678" s="48"/>
      <c r="M678" s="48"/>
      <c r="N678" s="48"/>
      <c r="O678" s="48"/>
      <c r="P678" s="48"/>
      <c r="Q678" s="48"/>
    </row>
    <row r="679" spans="12:17" x14ac:dyDescent="0.25">
      <c r="L679" s="48"/>
      <c r="M679" s="48"/>
      <c r="N679" s="48"/>
      <c r="O679" s="48"/>
      <c r="P679" s="48"/>
      <c r="Q679" s="48"/>
    </row>
    <row r="680" spans="12:17" x14ac:dyDescent="0.25">
      <c r="L680" s="48"/>
      <c r="M680" s="48"/>
      <c r="N680" s="48"/>
      <c r="O680" s="48"/>
      <c r="P680" s="48"/>
      <c r="Q680" s="48"/>
    </row>
    <row r="681" spans="12:17" x14ac:dyDescent="0.25">
      <c r="L681" s="48"/>
      <c r="M681" s="48"/>
      <c r="N681" s="48"/>
      <c r="O681" s="48"/>
      <c r="P681" s="48"/>
      <c r="Q681" s="48"/>
    </row>
    <row r="682" spans="12:17" x14ac:dyDescent="0.25">
      <c r="L682" s="48"/>
      <c r="M682" s="48"/>
      <c r="N682" s="48"/>
      <c r="O682" s="48"/>
      <c r="P682" s="48"/>
      <c r="Q682" s="48"/>
    </row>
    <row r="683" spans="12:17" x14ac:dyDescent="0.25">
      <c r="L683" s="48"/>
      <c r="M683" s="48"/>
      <c r="N683" s="48"/>
      <c r="O683" s="48"/>
      <c r="P683" s="48"/>
      <c r="Q683" s="48"/>
    </row>
    <row r="684" spans="12:17" x14ac:dyDescent="0.25">
      <c r="L684" s="48"/>
      <c r="M684" s="48"/>
      <c r="N684" s="48"/>
      <c r="O684" s="48"/>
      <c r="P684" s="48"/>
      <c r="Q684" s="48"/>
    </row>
    <row r="685" spans="12:17" x14ac:dyDescent="0.25">
      <c r="L685" s="48"/>
      <c r="M685" s="48"/>
      <c r="N685" s="48"/>
      <c r="O685" s="48"/>
      <c r="P685" s="48"/>
      <c r="Q685" s="48"/>
    </row>
    <row r="686" spans="12:17" x14ac:dyDescent="0.25">
      <c r="L686" s="48"/>
      <c r="M686" s="48"/>
      <c r="N686" s="48"/>
      <c r="O686" s="48"/>
      <c r="P686" s="48"/>
      <c r="Q686" s="48"/>
    </row>
    <row r="687" spans="12:17" x14ac:dyDescent="0.25">
      <c r="L687" s="48"/>
      <c r="M687" s="48"/>
      <c r="N687" s="48"/>
      <c r="O687" s="48"/>
      <c r="P687" s="48"/>
      <c r="Q687" s="48"/>
    </row>
    <row r="688" spans="12:17" x14ac:dyDescent="0.25">
      <c r="L688" s="48"/>
      <c r="M688" s="48"/>
      <c r="N688" s="48"/>
      <c r="O688" s="48"/>
      <c r="P688" s="48"/>
      <c r="Q688" s="48"/>
    </row>
    <row r="689" spans="12:17" x14ac:dyDescent="0.25">
      <c r="L689" s="48"/>
      <c r="M689" s="48"/>
      <c r="N689" s="48"/>
      <c r="O689" s="48"/>
      <c r="P689" s="48"/>
      <c r="Q689" s="48"/>
    </row>
    <row r="690" spans="12:17" x14ac:dyDescent="0.25">
      <c r="L690" s="48"/>
      <c r="M690" s="48"/>
      <c r="N690" s="48"/>
      <c r="O690" s="48"/>
      <c r="P690" s="48"/>
      <c r="Q690" s="48"/>
    </row>
    <row r="691" spans="12:17" x14ac:dyDescent="0.25">
      <c r="L691" s="48"/>
      <c r="M691" s="48"/>
      <c r="N691" s="48"/>
      <c r="O691" s="48"/>
      <c r="P691" s="48"/>
      <c r="Q691" s="48"/>
    </row>
    <row r="692" spans="12:17" x14ac:dyDescent="0.25">
      <c r="L692" s="48"/>
      <c r="M692" s="48"/>
      <c r="N692" s="48"/>
      <c r="O692" s="48"/>
      <c r="P692" s="48"/>
      <c r="Q692" s="48"/>
    </row>
    <row r="693" spans="12:17" x14ac:dyDescent="0.25">
      <c r="L693" s="48"/>
      <c r="M693" s="48"/>
      <c r="N693" s="48"/>
      <c r="O693" s="48"/>
      <c r="P693" s="48"/>
      <c r="Q693" s="48"/>
    </row>
    <row r="694" spans="12:17" x14ac:dyDescent="0.25">
      <c r="L694" s="48"/>
      <c r="M694" s="48"/>
      <c r="N694" s="48"/>
      <c r="O694" s="48"/>
      <c r="P694" s="48"/>
      <c r="Q694" s="48"/>
    </row>
    <row r="695" spans="12:17" x14ac:dyDescent="0.25">
      <c r="L695" s="48"/>
      <c r="M695" s="48"/>
      <c r="N695" s="48"/>
      <c r="O695" s="48"/>
      <c r="P695" s="48"/>
      <c r="Q695" s="48"/>
    </row>
    <row r="696" spans="12:17" x14ac:dyDescent="0.25">
      <c r="L696" s="48"/>
      <c r="M696" s="48"/>
      <c r="N696" s="48"/>
      <c r="O696" s="48"/>
      <c r="P696" s="48"/>
      <c r="Q696" s="48"/>
    </row>
    <row r="697" spans="12:17" x14ac:dyDescent="0.25">
      <c r="L697" s="48"/>
      <c r="M697" s="48"/>
      <c r="N697" s="48"/>
      <c r="O697" s="48"/>
      <c r="P697" s="48"/>
      <c r="Q697" s="48"/>
    </row>
    <row r="698" spans="12:17" x14ac:dyDescent="0.25">
      <c r="L698" s="48"/>
      <c r="M698" s="48"/>
      <c r="N698" s="48"/>
      <c r="O698" s="48"/>
      <c r="P698" s="48"/>
      <c r="Q698" s="48"/>
    </row>
    <row r="699" spans="12:17" x14ac:dyDescent="0.25">
      <c r="L699" s="48"/>
      <c r="M699" s="48"/>
      <c r="N699" s="48"/>
      <c r="O699" s="48"/>
      <c r="P699" s="48"/>
      <c r="Q699" s="48"/>
    </row>
    <row r="700" spans="12:17" x14ac:dyDescent="0.25">
      <c r="L700" s="48"/>
      <c r="M700" s="48"/>
      <c r="N700" s="48"/>
      <c r="O700" s="48"/>
      <c r="P700" s="48"/>
      <c r="Q700" s="48"/>
    </row>
    <row r="701" spans="12:17" x14ac:dyDescent="0.25">
      <c r="L701" s="48"/>
      <c r="M701" s="48"/>
      <c r="N701" s="48"/>
      <c r="O701" s="48"/>
      <c r="P701" s="48"/>
      <c r="Q701" s="48"/>
    </row>
    <row r="702" spans="12:17" x14ac:dyDescent="0.25">
      <c r="L702" s="48"/>
      <c r="M702" s="48"/>
      <c r="N702" s="48"/>
      <c r="O702" s="48"/>
      <c r="P702" s="48"/>
      <c r="Q702" s="48"/>
    </row>
    <row r="703" spans="12:17" x14ac:dyDescent="0.25">
      <c r="L703" s="48"/>
      <c r="M703" s="48"/>
      <c r="N703" s="48"/>
      <c r="O703" s="48"/>
      <c r="P703" s="48"/>
      <c r="Q703" s="48"/>
    </row>
    <row r="704" spans="12:17" x14ac:dyDescent="0.25">
      <c r="L704" s="48"/>
      <c r="M704" s="48"/>
      <c r="N704" s="48"/>
      <c r="O704" s="48"/>
      <c r="P704" s="48"/>
      <c r="Q704" s="48"/>
    </row>
    <row r="705" spans="12:17" x14ac:dyDescent="0.25">
      <c r="L705" s="48"/>
      <c r="M705" s="48"/>
      <c r="N705" s="48"/>
      <c r="O705" s="48"/>
      <c r="P705" s="48"/>
      <c r="Q705" s="48"/>
    </row>
    <row r="706" spans="12:17" x14ac:dyDescent="0.25">
      <c r="L706" s="48"/>
      <c r="M706" s="48"/>
      <c r="N706" s="48"/>
      <c r="O706" s="48"/>
      <c r="P706" s="48"/>
      <c r="Q706" s="48"/>
    </row>
    <row r="707" spans="12:17" x14ac:dyDescent="0.25">
      <c r="L707" s="48"/>
      <c r="M707" s="48"/>
      <c r="N707" s="48"/>
      <c r="O707" s="48"/>
      <c r="P707" s="48"/>
      <c r="Q707" s="48"/>
    </row>
    <row r="708" spans="12:17" x14ac:dyDescent="0.25">
      <c r="L708" s="48"/>
      <c r="M708" s="48"/>
      <c r="N708" s="48"/>
      <c r="O708" s="48"/>
      <c r="P708" s="48"/>
      <c r="Q708" s="48"/>
    </row>
    <row r="709" spans="12:17" x14ac:dyDescent="0.25">
      <c r="L709" s="48"/>
      <c r="M709" s="48"/>
      <c r="N709" s="48"/>
      <c r="O709" s="48"/>
      <c r="P709" s="48"/>
      <c r="Q709" s="48"/>
    </row>
    <row r="710" spans="12:17" x14ac:dyDescent="0.25">
      <c r="L710" s="48"/>
      <c r="M710" s="48"/>
      <c r="N710" s="48"/>
      <c r="O710" s="48"/>
      <c r="P710" s="48"/>
      <c r="Q710" s="48"/>
    </row>
    <row r="711" spans="12:17" x14ac:dyDescent="0.25">
      <c r="L711" s="48"/>
      <c r="M711" s="48"/>
      <c r="N711" s="48"/>
      <c r="O711" s="48"/>
      <c r="P711" s="48"/>
      <c r="Q711" s="48"/>
    </row>
    <row r="712" spans="12:17" x14ac:dyDescent="0.25">
      <c r="L712" s="48"/>
      <c r="M712" s="48"/>
      <c r="N712" s="48"/>
      <c r="O712" s="48"/>
      <c r="P712" s="48"/>
      <c r="Q712" s="48"/>
    </row>
    <row r="713" spans="12:17" x14ac:dyDescent="0.25">
      <c r="L713" s="48"/>
      <c r="M713" s="48"/>
      <c r="N713" s="48"/>
      <c r="O713" s="48"/>
      <c r="P713" s="48"/>
      <c r="Q713" s="48"/>
    </row>
    <row r="714" spans="12:17" x14ac:dyDescent="0.25">
      <c r="L714" s="48"/>
      <c r="M714" s="48"/>
      <c r="N714" s="48"/>
      <c r="O714" s="48"/>
      <c r="P714" s="48"/>
      <c r="Q714" s="48"/>
    </row>
    <row r="715" spans="12:17" x14ac:dyDescent="0.25">
      <c r="L715" s="48"/>
      <c r="M715" s="48"/>
      <c r="N715" s="48"/>
      <c r="O715" s="48"/>
      <c r="P715" s="48"/>
      <c r="Q715" s="48"/>
    </row>
    <row r="716" spans="12:17" x14ac:dyDescent="0.25">
      <c r="L716" s="48"/>
      <c r="M716" s="48"/>
      <c r="N716" s="48"/>
      <c r="O716" s="48"/>
      <c r="P716" s="48"/>
      <c r="Q716" s="48"/>
    </row>
    <row r="717" spans="12:17" x14ac:dyDescent="0.25">
      <c r="L717" s="48"/>
      <c r="M717" s="48"/>
      <c r="N717" s="48"/>
      <c r="O717" s="48"/>
      <c r="P717" s="48"/>
      <c r="Q717" s="48"/>
    </row>
    <row r="718" spans="12:17" x14ac:dyDescent="0.25">
      <c r="L718" s="48"/>
      <c r="M718" s="48"/>
      <c r="N718" s="48"/>
      <c r="O718" s="48"/>
      <c r="P718" s="48"/>
      <c r="Q718" s="48"/>
    </row>
    <row r="719" spans="12:17" x14ac:dyDescent="0.25">
      <c r="L719" s="48"/>
      <c r="M719" s="48"/>
      <c r="N719" s="48"/>
      <c r="O719" s="48"/>
      <c r="P719" s="48"/>
      <c r="Q719" s="48"/>
    </row>
    <row r="720" spans="12:17" x14ac:dyDescent="0.25">
      <c r="L720" s="48"/>
      <c r="M720" s="48"/>
      <c r="N720" s="48"/>
      <c r="O720" s="48"/>
      <c r="P720" s="48"/>
      <c r="Q720" s="48"/>
    </row>
    <row r="721" spans="12:17" x14ac:dyDescent="0.25">
      <c r="L721" s="48"/>
      <c r="M721" s="48"/>
      <c r="N721" s="48"/>
      <c r="O721" s="48"/>
      <c r="P721" s="48"/>
      <c r="Q721" s="48"/>
    </row>
    <row r="722" spans="12:17" x14ac:dyDescent="0.25">
      <c r="L722" s="48"/>
      <c r="M722" s="48"/>
      <c r="N722" s="48"/>
      <c r="O722" s="48"/>
      <c r="P722" s="48"/>
      <c r="Q722" s="48"/>
    </row>
    <row r="723" spans="12:17" x14ac:dyDescent="0.25">
      <c r="L723" s="48"/>
      <c r="M723" s="48"/>
      <c r="N723" s="48"/>
      <c r="O723" s="48"/>
      <c r="P723" s="48"/>
      <c r="Q723" s="48"/>
    </row>
    <row r="724" spans="12:17" x14ac:dyDescent="0.25">
      <c r="L724" s="48"/>
      <c r="M724" s="48"/>
      <c r="N724" s="48"/>
      <c r="O724" s="48"/>
      <c r="P724" s="48"/>
      <c r="Q724" s="48"/>
    </row>
    <row r="725" spans="12:17" x14ac:dyDescent="0.25">
      <c r="L725" s="48"/>
      <c r="M725" s="48"/>
      <c r="N725" s="48"/>
      <c r="O725" s="48"/>
      <c r="P725" s="48"/>
      <c r="Q725" s="48"/>
    </row>
    <row r="726" spans="12:17" x14ac:dyDescent="0.25">
      <c r="L726" s="48"/>
      <c r="M726" s="48"/>
      <c r="N726" s="48"/>
      <c r="O726" s="48"/>
      <c r="P726" s="48"/>
      <c r="Q726" s="48"/>
    </row>
    <row r="727" spans="12:17" x14ac:dyDescent="0.25">
      <c r="L727" s="48"/>
      <c r="M727" s="48"/>
      <c r="N727" s="48"/>
      <c r="O727" s="48"/>
      <c r="P727" s="48"/>
      <c r="Q727" s="48"/>
    </row>
    <row r="728" spans="12:17" x14ac:dyDescent="0.25">
      <c r="L728" s="48"/>
      <c r="M728" s="48"/>
      <c r="N728" s="48"/>
      <c r="O728" s="48"/>
      <c r="P728" s="48"/>
      <c r="Q728" s="48"/>
    </row>
    <row r="729" spans="12:17" x14ac:dyDescent="0.25">
      <c r="L729" s="48"/>
      <c r="M729" s="48"/>
      <c r="N729" s="48"/>
      <c r="O729" s="48"/>
      <c r="P729" s="48"/>
      <c r="Q729" s="48"/>
    </row>
    <row r="730" spans="12:17" x14ac:dyDescent="0.25">
      <c r="L730" s="48"/>
      <c r="M730" s="48"/>
      <c r="N730" s="48"/>
      <c r="O730" s="48"/>
      <c r="P730" s="48"/>
      <c r="Q730" s="48"/>
    </row>
    <row r="731" spans="12:17" x14ac:dyDescent="0.25">
      <c r="L731" s="48"/>
      <c r="M731" s="48"/>
      <c r="N731" s="48"/>
      <c r="O731" s="48"/>
      <c r="P731" s="48"/>
      <c r="Q731" s="48"/>
    </row>
    <row r="732" spans="12:17" x14ac:dyDescent="0.25">
      <c r="L732" s="48"/>
      <c r="M732" s="48"/>
      <c r="N732" s="48"/>
      <c r="O732" s="48"/>
      <c r="P732" s="48"/>
      <c r="Q732" s="48"/>
    </row>
    <row r="733" spans="12:17" x14ac:dyDescent="0.25">
      <c r="L733" s="48"/>
      <c r="M733" s="48"/>
      <c r="N733" s="48"/>
      <c r="O733" s="48"/>
      <c r="P733" s="48"/>
      <c r="Q733" s="48"/>
    </row>
    <row r="734" spans="12:17" x14ac:dyDescent="0.25">
      <c r="L734" s="48"/>
      <c r="M734" s="48"/>
      <c r="N734" s="48"/>
      <c r="O734" s="48"/>
      <c r="P734" s="48"/>
      <c r="Q734" s="48"/>
    </row>
    <row r="735" spans="12:17" x14ac:dyDescent="0.25">
      <c r="L735" s="48"/>
      <c r="M735" s="48"/>
      <c r="N735" s="48"/>
      <c r="O735" s="48"/>
      <c r="P735" s="48"/>
      <c r="Q735" s="48"/>
    </row>
    <row r="736" spans="12:17" x14ac:dyDescent="0.25">
      <c r="L736" s="48"/>
      <c r="M736" s="48"/>
      <c r="N736" s="48"/>
      <c r="O736" s="48"/>
      <c r="P736" s="48"/>
      <c r="Q736" s="48"/>
    </row>
    <row r="737" spans="12:17" x14ac:dyDescent="0.25">
      <c r="L737" s="48"/>
      <c r="M737" s="48"/>
      <c r="N737" s="48"/>
      <c r="O737" s="48"/>
      <c r="P737" s="48"/>
      <c r="Q737" s="48"/>
    </row>
    <row r="738" spans="12:17" x14ac:dyDescent="0.25">
      <c r="L738" s="48"/>
      <c r="M738" s="48"/>
      <c r="N738" s="48"/>
      <c r="O738" s="48"/>
      <c r="P738" s="48"/>
      <c r="Q738" s="48"/>
    </row>
    <row r="739" spans="12:17" x14ac:dyDescent="0.25">
      <c r="L739" s="48"/>
      <c r="M739" s="48"/>
      <c r="N739" s="48"/>
      <c r="O739" s="48"/>
      <c r="P739" s="48"/>
      <c r="Q739" s="48"/>
    </row>
    <row r="740" spans="12:17" x14ac:dyDescent="0.25">
      <c r="L740" s="48"/>
      <c r="M740" s="48"/>
      <c r="N740" s="48"/>
      <c r="O740" s="48"/>
      <c r="P740" s="48"/>
      <c r="Q740" s="48"/>
    </row>
    <row r="741" spans="12:17" x14ac:dyDescent="0.25">
      <c r="L741" s="48"/>
      <c r="M741" s="48"/>
      <c r="N741" s="48"/>
      <c r="O741" s="48"/>
      <c r="P741" s="48"/>
      <c r="Q741" s="48"/>
    </row>
    <row r="742" spans="12:17" x14ac:dyDescent="0.25">
      <c r="L742" s="48"/>
      <c r="M742" s="48"/>
      <c r="N742" s="48"/>
      <c r="O742" s="48"/>
      <c r="P742" s="48"/>
      <c r="Q742" s="48"/>
    </row>
    <row r="743" spans="12:17" x14ac:dyDescent="0.25">
      <c r="L743" s="48"/>
      <c r="M743" s="48"/>
      <c r="N743" s="48"/>
      <c r="O743" s="48"/>
      <c r="P743" s="48"/>
      <c r="Q743" s="48"/>
    </row>
    <row r="744" spans="12:17" x14ac:dyDescent="0.25">
      <c r="L744" s="48"/>
      <c r="M744" s="48"/>
      <c r="N744" s="48"/>
      <c r="O744" s="48"/>
      <c r="P744" s="48"/>
      <c r="Q744" s="48"/>
    </row>
    <row r="745" spans="12:17" x14ac:dyDescent="0.25">
      <c r="L745" s="48"/>
      <c r="M745" s="48"/>
      <c r="N745" s="48"/>
      <c r="O745" s="48"/>
      <c r="P745" s="48"/>
      <c r="Q745" s="48"/>
    </row>
    <row r="746" spans="12:17" x14ac:dyDescent="0.25">
      <c r="L746" s="48"/>
      <c r="M746" s="48"/>
      <c r="N746" s="48"/>
      <c r="O746" s="48"/>
      <c r="P746" s="48"/>
      <c r="Q746" s="48"/>
    </row>
    <row r="747" spans="12:17" x14ac:dyDescent="0.25">
      <c r="L747" s="48"/>
      <c r="M747" s="48"/>
      <c r="N747" s="48"/>
      <c r="O747" s="48"/>
      <c r="P747" s="48"/>
      <c r="Q747" s="48"/>
    </row>
    <row r="748" spans="12:17" x14ac:dyDescent="0.25">
      <c r="L748" s="48"/>
      <c r="M748" s="48"/>
      <c r="N748" s="48"/>
      <c r="O748" s="48"/>
      <c r="P748" s="48"/>
      <c r="Q748" s="48"/>
    </row>
    <row r="749" spans="12:17" x14ac:dyDescent="0.25">
      <c r="L749" s="48"/>
      <c r="M749" s="48"/>
      <c r="N749" s="48"/>
      <c r="O749" s="48"/>
      <c r="P749" s="48"/>
      <c r="Q749" s="48"/>
    </row>
    <row r="750" spans="12:17" x14ac:dyDescent="0.25">
      <c r="L750" s="48"/>
      <c r="M750" s="48"/>
      <c r="N750" s="48"/>
      <c r="O750" s="48"/>
      <c r="P750" s="48"/>
      <c r="Q750" s="48"/>
    </row>
    <row r="751" spans="12:17" x14ac:dyDescent="0.25">
      <c r="L751" s="48"/>
      <c r="M751" s="48"/>
      <c r="N751" s="48"/>
      <c r="O751" s="48"/>
      <c r="P751" s="48"/>
      <c r="Q751" s="48"/>
    </row>
    <row r="752" spans="12:17" x14ac:dyDescent="0.25">
      <c r="L752" s="48"/>
      <c r="M752" s="48"/>
      <c r="N752" s="48"/>
      <c r="O752" s="48"/>
      <c r="P752" s="48"/>
      <c r="Q752" s="48"/>
    </row>
    <row r="753" spans="12:17" x14ac:dyDescent="0.25">
      <c r="L753" s="48"/>
      <c r="M753" s="48"/>
      <c r="N753" s="48"/>
      <c r="O753" s="48"/>
      <c r="P753" s="48"/>
      <c r="Q753" s="48"/>
    </row>
    <row r="754" spans="12:17" x14ac:dyDescent="0.25">
      <c r="L754" s="48"/>
      <c r="M754" s="48"/>
      <c r="N754" s="48"/>
      <c r="O754" s="48"/>
      <c r="P754" s="48"/>
      <c r="Q754" s="48"/>
    </row>
    <row r="755" spans="12:17" x14ac:dyDescent="0.25">
      <c r="L755" s="48"/>
      <c r="M755" s="48"/>
      <c r="N755" s="48"/>
      <c r="O755" s="48"/>
      <c r="P755" s="48"/>
      <c r="Q755" s="48"/>
    </row>
    <row r="756" spans="12:17" x14ac:dyDescent="0.25">
      <c r="L756" s="48"/>
      <c r="M756" s="48"/>
      <c r="N756" s="48"/>
      <c r="O756" s="48"/>
      <c r="P756" s="48"/>
      <c r="Q756" s="48"/>
    </row>
    <row r="757" spans="12:17" x14ac:dyDescent="0.25">
      <c r="L757" s="48"/>
      <c r="M757" s="48"/>
      <c r="N757" s="48"/>
      <c r="O757" s="48"/>
      <c r="P757" s="48"/>
      <c r="Q757" s="48"/>
    </row>
    <row r="758" spans="12:17" x14ac:dyDescent="0.25">
      <c r="L758" s="48"/>
      <c r="M758" s="48"/>
      <c r="N758" s="48"/>
      <c r="O758" s="48"/>
      <c r="P758" s="48"/>
      <c r="Q758" s="48"/>
    </row>
    <row r="759" spans="12:17" x14ac:dyDescent="0.25">
      <c r="L759" s="48"/>
      <c r="M759" s="48"/>
      <c r="N759" s="48"/>
      <c r="O759" s="48"/>
      <c r="P759" s="48"/>
      <c r="Q759" s="48"/>
    </row>
    <row r="760" spans="12:17" x14ac:dyDescent="0.25">
      <c r="L760" s="48"/>
      <c r="M760" s="48"/>
      <c r="N760" s="48"/>
      <c r="O760" s="48"/>
      <c r="P760" s="48"/>
      <c r="Q760" s="48"/>
    </row>
    <row r="761" spans="12:17" x14ac:dyDescent="0.25">
      <c r="L761" s="48"/>
      <c r="M761" s="48"/>
      <c r="N761" s="48"/>
      <c r="O761" s="48"/>
      <c r="P761" s="48"/>
      <c r="Q761" s="48"/>
    </row>
    <row r="762" spans="12:17" x14ac:dyDescent="0.25">
      <c r="L762" s="48"/>
      <c r="M762" s="48"/>
      <c r="N762" s="48"/>
      <c r="O762" s="48"/>
      <c r="P762" s="48"/>
      <c r="Q762" s="48"/>
    </row>
    <row r="763" spans="12:17" x14ac:dyDescent="0.25">
      <c r="L763" s="48"/>
      <c r="M763" s="48"/>
      <c r="N763" s="48"/>
      <c r="O763" s="48"/>
      <c r="P763" s="48"/>
      <c r="Q763" s="48"/>
    </row>
    <row r="764" spans="12:17" x14ac:dyDescent="0.25">
      <c r="L764" s="48"/>
      <c r="M764" s="48"/>
      <c r="N764" s="48"/>
      <c r="O764" s="48"/>
      <c r="P764" s="48"/>
      <c r="Q764" s="48"/>
    </row>
    <row r="765" spans="12:17" x14ac:dyDescent="0.25">
      <c r="L765" s="48"/>
      <c r="M765" s="48"/>
      <c r="N765" s="48"/>
      <c r="O765" s="48"/>
      <c r="P765" s="48"/>
      <c r="Q765" s="48"/>
    </row>
    <row r="766" spans="12:17" x14ac:dyDescent="0.25">
      <c r="L766" s="48"/>
      <c r="M766" s="48"/>
      <c r="N766" s="48"/>
      <c r="O766" s="48"/>
      <c r="P766" s="48"/>
      <c r="Q766" s="48"/>
    </row>
    <row r="767" spans="12:17" x14ac:dyDescent="0.25">
      <c r="L767" s="48"/>
      <c r="M767" s="48"/>
      <c r="N767" s="48"/>
      <c r="O767" s="48"/>
      <c r="P767" s="48"/>
      <c r="Q767" s="48"/>
    </row>
    <row r="768" spans="12:17" x14ac:dyDescent="0.25">
      <c r="L768" s="48"/>
      <c r="M768" s="48"/>
      <c r="N768" s="48"/>
      <c r="O768" s="48"/>
      <c r="P768" s="48"/>
      <c r="Q768" s="48"/>
    </row>
    <row r="769" spans="12:17" x14ac:dyDescent="0.25">
      <c r="L769" s="48"/>
      <c r="M769" s="48"/>
      <c r="N769" s="48"/>
      <c r="O769" s="48"/>
      <c r="P769" s="48"/>
      <c r="Q769" s="48"/>
    </row>
    <row r="770" spans="12:17" x14ac:dyDescent="0.25">
      <c r="L770" s="48"/>
      <c r="M770" s="48"/>
      <c r="N770" s="48"/>
      <c r="O770" s="48"/>
      <c r="P770" s="48"/>
      <c r="Q770" s="48"/>
    </row>
    <row r="771" spans="12:17" x14ac:dyDescent="0.25">
      <c r="L771" s="48"/>
      <c r="M771" s="48"/>
      <c r="N771" s="48"/>
      <c r="O771" s="48"/>
      <c r="P771" s="48"/>
      <c r="Q771" s="48"/>
    </row>
    <row r="772" spans="12:17" x14ac:dyDescent="0.25">
      <c r="L772" s="48"/>
      <c r="M772" s="48"/>
      <c r="N772" s="48"/>
      <c r="O772" s="48"/>
      <c r="P772" s="48"/>
      <c r="Q772" s="48"/>
    </row>
    <row r="773" spans="12:17" x14ac:dyDescent="0.25">
      <c r="L773" s="48"/>
      <c r="M773" s="48"/>
      <c r="N773" s="48"/>
      <c r="O773" s="48"/>
      <c r="P773" s="48"/>
      <c r="Q773" s="48"/>
    </row>
    <row r="774" spans="12:17" x14ac:dyDescent="0.25">
      <c r="L774" s="48"/>
      <c r="M774" s="48"/>
      <c r="N774" s="48"/>
      <c r="O774" s="48"/>
      <c r="P774" s="48"/>
      <c r="Q774" s="48"/>
    </row>
    <row r="775" spans="12:17" x14ac:dyDescent="0.25">
      <c r="L775" s="48"/>
      <c r="M775" s="48"/>
      <c r="N775" s="48"/>
      <c r="O775" s="48"/>
      <c r="P775" s="48"/>
      <c r="Q775" s="48"/>
    </row>
    <row r="776" spans="12:17" x14ac:dyDescent="0.25">
      <c r="L776" s="48"/>
      <c r="M776" s="48"/>
      <c r="N776" s="48"/>
      <c r="O776" s="48"/>
      <c r="P776" s="48"/>
      <c r="Q776" s="48"/>
    </row>
    <row r="777" spans="12:17" x14ac:dyDescent="0.25">
      <c r="L777" s="48"/>
      <c r="M777" s="48"/>
      <c r="N777" s="48"/>
      <c r="O777" s="48"/>
      <c r="P777" s="48"/>
      <c r="Q777" s="48"/>
    </row>
    <row r="778" spans="12:17" x14ac:dyDescent="0.25">
      <c r="L778" s="48"/>
      <c r="M778" s="48"/>
      <c r="N778" s="48"/>
      <c r="O778" s="48"/>
      <c r="P778" s="48"/>
      <c r="Q778" s="48"/>
    </row>
    <row r="779" spans="12:17" x14ac:dyDescent="0.25">
      <c r="L779" s="48"/>
      <c r="M779" s="48"/>
      <c r="N779" s="48"/>
      <c r="O779" s="48"/>
      <c r="P779" s="48"/>
      <c r="Q779" s="48"/>
    </row>
    <row r="780" spans="12:17" x14ac:dyDescent="0.25">
      <c r="L780" s="48"/>
      <c r="M780" s="48"/>
      <c r="N780" s="48"/>
      <c r="O780" s="48"/>
      <c r="P780" s="48"/>
      <c r="Q780" s="48"/>
    </row>
    <row r="781" spans="12:17" x14ac:dyDescent="0.25">
      <c r="L781" s="48"/>
      <c r="M781" s="48"/>
      <c r="N781" s="48"/>
      <c r="O781" s="48"/>
      <c r="P781" s="48"/>
      <c r="Q781" s="48"/>
    </row>
    <row r="782" spans="12:17" x14ac:dyDescent="0.25">
      <c r="L782" s="48"/>
      <c r="M782" s="48"/>
      <c r="N782" s="48"/>
      <c r="O782" s="48"/>
      <c r="P782" s="48"/>
      <c r="Q782" s="48"/>
    </row>
    <row r="783" spans="12:17" x14ac:dyDescent="0.25">
      <c r="L783" s="48"/>
      <c r="M783" s="48"/>
      <c r="N783" s="48"/>
      <c r="O783" s="48"/>
      <c r="P783" s="48"/>
      <c r="Q783" s="48"/>
    </row>
    <row r="784" spans="12:17" x14ac:dyDescent="0.25">
      <c r="L784" s="48"/>
      <c r="M784" s="48"/>
      <c r="N784" s="48"/>
      <c r="O784" s="48"/>
      <c r="P784" s="48"/>
      <c r="Q784" s="48"/>
    </row>
    <row r="785" spans="12:17" x14ac:dyDescent="0.25">
      <c r="L785" s="48"/>
      <c r="M785" s="48"/>
      <c r="N785" s="48"/>
      <c r="O785" s="48"/>
      <c r="P785" s="48"/>
      <c r="Q785" s="48"/>
    </row>
    <row r="786" spans="12:17" x14ac:dyDescent="0.25">
      <c r="L786" s="48"/>
      <c r="M786" s="48"/>
      <c r="N786" s="48"/>
      <c r="O786" s="48"/>
      <c r="P786" s="48"/>
      <c r="Q786" s="48"/>
    </row>
    <row r="787" spans="12:17" x14ac:dyDescent="0.25">
      <c r="L787" s="48"/>
      <c r="M787" s="48"/>
      <c r="N787" s="48"/>
      <c r="O787" s="48"/>
      <c r="P787" s="48"/>
      <c r="Q787" s="48"/>
    </row>
    <row r="788" spans="12:17" x14ac:dyDescent="0.25">
      <c r="L788" s="48"/>
      <c r="M788" s="48"/>
      <c r="N788" s="48"/>
      <c r="O788" s="48"/>
      <c r="P788" s="48"/>
      <c r="Q788" s="48"/>
    </row>
    <row r="789" spans="12:17" x14ac:dyDescent="0.25">
      <c r="L789" s="48"/>
      <c r="M789" s="48"/>
      <c r="N789" s="48"/>
      <c r="O789" s="48"/>
      <c r="P789" s="48"/>
      <c r="Q789" s="48"/>
    </row>
    <row r="790" spans="12:17" x14ac:dyDescent="0.25">
      <c r="L790" s="48"/>
      <c r="M790" s="48"/>
      <c r="N790" s="48"/>
      <c r="O790" s="48"/>
      <c r="P790" s="48"/>
      <c r="Q790" s="48"/>
    </row>
    <row r="791" spans="12:17" x14ac:dyDescent="0.25">
      <c r="L791" s="48"/>
      <c r="M791" s="48"/>
      <c r="N791" s="48"/>
      <c r="O791" s="48"/>
      <c r="P791" s="48"/>
      <c r="Q791" s="48"/>
    </row>
    <row r="792" spans="12:17" x14ac:dyDescent="0.25">
      <c r="L792" s="48"/>
      <c r="M792" s="48"/>
      <c r="N792" s="48"/>
      <c r="O792" s="48"/>
      <c r="P792" s="48"/>
      <c r="Q792" s="48"/>
    </row>
    <row r="793" spans="12:17" x14ac:dyDescent="0.25">
      <c r="L793" s="48"/>
      <c r="M793" s="48"/>
      <c r="N793" s="48"/>
      <c r="O793" s="48"/>
      <c r="P793" s="48"/>
      <c r="Q793" s="48"/>
    </row>
    <row r="794" spans="12:17" x14ac:dyDescent="0.25">
      <c r="L794" s="48"/>
      <c r="M794" s="48"/>
      <c r="N794" s="48"/>
      <c r="O794" s="48"/>
      <c r="P794" s="48"/>
      <c r="Q794" s="48"/>
    </row>
    <row r="795" spans="12:17" x14ac:dyDescent="0.25">
      <c r="L795" s="48"/>
      <c r="M795" s="48"/>
      <c r="N795" s="48"/>
      <c r="O795" s="48"/>
      <c r="P795" s="48"/>
      <c r="Q795" s="48"/>
    </row>
    <row r="796" spans="12:17" x14ac:dyDescent="0.25">
      <c r="L796" s="48"/>
      <c r="M796" s="48"/>
      <c r="N796" s="48"/>
      <c r="O796" s="48"/>
      <c r="P796" s="48"/>
      <c r="Q796" s="48"/>
    </row>
    <row r="797" spans="12:17" x14ac:dyDescent="0.25">
      <c r="L797" s="48"/>
      <c r="M797" s="48"/>
      <c r="N797" s="48"/>
      <c r="O797" s="48"/>
      <c r="P797" s="48"/>
      <c r="Q797" s="48"/>
    </row>
    <row r="798" spans="12:17" x14ac:dyDescent="0.25">
      <c r="L798" s="48"/>
      <c r="M798" s="48"/>
      <c r="N798" s="48"/>
      <c r="O798" s="48"/>
      <c r="P798" s="48"/>
      <c r="Q798" s="48"/>
    </row>
    <row r="799" spans="12:17" x14ac:dyDescent="0.25">
      <c r="L799" s="48"/>
      <c r="M799" s="48"/>
      <c r="N799" s="48"/>
      <c r="O799" s="48"/>
      <c r="P799" s="48"/>
      <c r="Q799" s="48"/>
    </row>
    <row r="800" spans="12:17" x14ac:dyDescent="0.25">
      <c r="L800" s="48"/>
      <c r="M800" s="48"/>
      <c r="N800" s="48"/>
      <c r="O800" s="48"/>
      <c r="P800" s="48"/>
      <c r="Q800" s="48"/>
    </row>
    <row r="801" spans="12:17" x14ac:dyDescent="0.25">
      <c r="L801" s="48"/>
      <c r="M801" s="48"/>
      <c r="N801" s="48"/>
      <c r="O801" s="48"/>
      <c r="P801" s="48"/>
      <c r="Q801" s="48"/>
    </row>
    <row r="802" spans="12:17" x14ac:dyDescent="0.25">
      <c r="L802" s="48"/>
      <c r="M802" s="48"/>
      <c r="N802" s="48"/>
      <c r="O802" s="48"/>
      <c r="P802" s="48"/>
      <c r="Q802" s="48"/>
    </row>
    <row r="803" spans="12:17" x14ac:dyDescent="0.25">
      <c r="L803" s="48"/>
      <c r="M803" s="48"/>
      <c r="N803" s="48"/>
      <c r="O803" s="48"/>
      <c r="P803" s="48"/>
      <c r="Q803" s="48"/>
    </row>
    <row r="804" spans="12:17" x14ac:dyDescent="0.25">
      <c r="L804" s="48"/>
      <c r="M804" s="48"/>
      <c r="N804" s="48"/>
      <c r="O804" s="48"/>
      <c r="P804" s="48"/>
      <c r="Q804" s="48"/>
    </row>
    <row r="805" spans="12:17" x14ac:dyDescent="0.25">
      <c r="L805" s="48"/>
      <c r="M805" s="48"/>
      <c r="N805" s="48"/>
      <c r="O805" s="48"/>
      <c r="P805" s="48"/>
      <c r="Q805" s="48"/>
    </row>
    <row r="806" spans="12:17" x14ac:dyDescent="0.25">
      <c r="L806" s="48"/>
      <c r="M806" s="48"/>
      <c r="N806" s="48"/>
      <c r="O806" s="48"/>
      <c r="P806" s="48"/>
      <c r="Q806" s="48"/>
    </row>
    <row r="807" spans="12:17" x14ac:dyDescent="0.25">
      <c r="L807" s="48"/>
      <c r="M807" s="48"/>
      <c r="N807" s="48"/>
      <c r="O807" s="48"/>
      <c r="P807" s="48"/>
      <c r="Q807" s="48"/>
    </row>
    <row r="808" spans="12:17" x14ac:dyDescent="0.25">
      <c r="L808" s="48"/>
      <c r="M808" s="48"/>
      <c r="N808" s="48"/>
      <c r="O808" s="48"/>
      <c r="P808" s="48"/>
      <c r="Q808" s="48"/>
    </row>
    <row r="809" spans="12:17" x14ac:dyDescent="0.25">
      <c r="L809" s="48"/>
      <c r="M809" s="48"/>
      <c r="N809" s="48"/>
      <c r="O809" s="48"/>
      <c r="P809" s="48"/>
      <c r="Q809" s="48"/>
    </row>
    <row r="810" spans="12:17" x14ac:dyDescent="0.25">
      <c r="L810" s="48"/>
      <c r="M810" s="48"/>
      <c r="N810" s="48"/>
      <c r="O810" s="48"/>
      <c r="P810" s="48"/>
      <c r="Q810" s="48"/>
    </row>
    <row r="811" spans="12:17" x14ac:dyDescent="0.25">
      <c r="L811" s="48"/>
      <c r="M811" s="48"/>
      <c r="N811" s="48"/>
      <c r="O811" s="48"/>
      <c r="P811" s="48"/>
      <c r="Q811" s="48"/>
    </row>
    <row r="812" spans="12:17" x14ac:dyDescent="0.25">
      <c r="L812" s="48"/>
      <c r="M812" s="48"/>
      <c r="N812" s="48"/>
      <c r="O812" s="48"/>
      <c r="P812" s="48"/>
      <c r="Q812" s="48"/>
    </row>
    <row r="813" spans="12:17" x14ac:dyDescent="0.25">
      <c r="L813" s="48"/>
      <c r="M813" s="48"/>
      <c r="N813" s="48"/>
      <c r="O813" s="48"/>
      <c r="P813" s="48"/>
      <c r="Q813" s="48"/>
    </row>
    <row r="814" spans="12:17" x14ac:dyDescent="0.25">
      <c r="L814" s="48"/>
      <c r="M814" s="48"/>
      <c r="N814" s="48"/>
      <c r="O814" s="48"/>
      <c r="P814" s="48"/>
      <c r="Q814" s="48"/>
    </row>
    <row r="815" spans="12:17" x14ac:dyDescent="0.25">
      <c r="L815" s="48"/>
      <c r="M815" s="48"/>
      <c r="N815" s="48"/>
      <c r="O815" s="48"/>
      <c r="P815" s="48"/>
      <c r="Q815" s="48"/>
    </row>
    <row r="816" spans="12:17" x14ac:dyDescent="0.25">
      <c r="L816" s="48"/>
      <c r="M816" s="48"/>
      <c r="N816" s="48"/>
      <c r="O816" s="48"/>
      <c r="P816" s="48"/>
      <c r="Q816" s="48"/>
    </row>
    <row r="817" spans="12:17" x14ac:dyDescent="0.25">
      <c r="L817" s="48"/>
      <c r="M817" s="48"/>
      <c r="N817" s="48"/>
      <c r="O817" s="48"/>
      <c r="P817" s="48"/>
      <c r="Q817" s="48"/>
    </row>
    <row r="818" spans="12:17" x14ac:dyDescent="0.25">
      <c r="L818" s="48"/>
      <c r="M818" s="48"/>
      <c r="N818" s="48"/>
      <c r="O818" s="48"/>
      <c r="P818" s="48"/>
      <c r="Q818" s="48"/>
    </row>
    <row r="819" spans="12:17" x14ac:dyDescent="0.25">
      <c r="L819" s="48"/>
      <c r="M819" s="48"/>
      <c r="N819" s="48"/>
      <c r="O819" s="48"/>
      <c r="P819" s="48"/>
      <c r="Q819" s="48"/>
    </row>
    <row r="820" spans="12:17" x14ac:dyDescent="0.25">
      <c r="L820" s="48"/>
      <c r="M820" s="48"/>
      <c r="N820" s="48"/>
      <c r="O820" s="48"/>
      <c r="P820" s="48"/>
      <c r="Q820" s="48"/>
    </row>
    <row r="821" spans="12:17" x14ac:dyDescent="0.25">
      <c r="L821" s="48"/>
      <c r="M821" s="48"/>
      <c r="N821" s="48"/>
      <c r="O821" s="48"/>
      <c r="P821" s="48"/>
      <c r="Q821" s="48"/>
    </row>
    <row r="822" spans="12:17" x14ac:dyDescent="0.25">
      <c r="L822" s="48"/>
      <c r="M822" s="48"/>
      <c r="N822" s="48"/>
      <c r="O822" s="48"/>
      <c r="P822" s="48"/>
      <c r="Q822" s="48"/>
    </row>
    <row r="823" spans="12:17" x14ac:dyDescent="0.25">
      <c r="L823" s="48"/>
      <c r="M823" s="48"/>
      <c r="N823" s="48"/>
      <c r="O823" s="48"/>
      <c r="P823" s="48"/>
      <c r="Q823" s="48"/>
    </row>
    <row r="824" spans="12:17" x14ac:dyDescent="0.25">
      <c r="L824" s="48"/>
      <c r="M824" s="48"/>
      <c r="N824" s="48"/>
      <c r="O824" s="48"/>
      <c r="P824" s="48"/>
      <c r="Q824" s="48"/>
    </row>
    <row r="825" spans="12:17" x14ac:dyDescent="0.25">
      <c r="L825" s="48"/>
      <c r="M825" s="48"/>
      <c r="N825" s="48"/>
      <c r="O825" s="48"/>
      <c r="P825" s="48"/>
      <c r="Q825" s="48"/>
    </row>
    <row r="826" spans="12:17" x14ac:dyDescent="0.25">
      <c r="L826" s="48"/>
      <c r="M826" s="48"/>
      <c r="N826" s="48"/>
      <c r="O826" s="48"/>
      <c r="P826" s="48"/>
      <c r="Q826" s="48"/>
    </row>
    <row r="827" spans="12:17" x14ac:dyDescent="0.25">
      <c r="L827" s="48"/>
      <c r="M827" s="48"/>
      <c r="N827" s="48"/>
      <c r="O827" s="48"/>
      <c r="P827" s="48"/>
      <c r="Q827" s="48"/>
    </row>
    <row r="828" spans="12:17" x14ac:dyDescent="0.25">
      <c r="L828" s="48"/>
      <c r="M828" s="48"/>
      <c r="N828" s="48"/>
      <c r="O828" s="48"/>
      <c r="P828" s="48"/>
      <c r="Q828" s="48"/>
    </row>
    <row r="829" spans="12:17" x14ac:dyDescent="0.25">
      <c r="L829" s="48"/>
      <c r="M829" s="48"/>
      <c r="N829" s="48"/>
      <c r="O829" s="48"/>
      <c r="P829" s="48"/>
      <c r="Q829" s="48"/>
    </row>
    <row r="830" spans="12:17" x14ac:dyDescent="0.25">
      <c r="L830" s="48"/>
      <c r="M830" s="48"/>
      <c r="N830" s="48"/>
      <c r="O830" s="48"/>
      <c r="P830" s="48"/>
      <c r="Q830" s="48"/>
    </row>
    <row r="831" spans="12:17" x14ac:dyDescent="0.25">
      <c r="L831" s="48"/>
      <c r="M831" s="48"/>
      <c r="N831" s="48"/>
      <c r="O831" s="48"/>
      <c r="P831" s="48"/>
      <c r="Q831" s="48"/>
    </row>
    <row r="832" spans="12:17" x14ac:dyDescent="0.25">
      <c r="L832" s="48"/>
      <c r="M832" s="48"/>
      <c r="N832" s="48"/>
      <c r="O832" s="48"/>
      <c r="P832" s="48"/>
      <c r="Q832" s="48"/>
    </row>
    <row r="833" spans="12:17" x14ac:dyDescent="0.25">
      <c r="L833" s="48"/>
      <c r="M833" s="48"/>
      <c r="N833" s="48"/>
      <c r="O833" s="48"/>
      <c r="P833" s="48"/>
      <c r="Q833" s="48"/>
    </row>
    <row r="834" spans="12:17" x14ac:dyDescent="0.25">
      <c r="L834" s="48"/>
      <c r="M834" s="48"/>
      <c r="N834" s="48"/>
      <c r="O834" s="48"/>
      <c r="P834" s="48"/>
      <c r="Q834" s="48"/>
    </row>
    <row r="835" spans="12:17" x14ac:dyDescent="0.25">
      <c r="L835" s="48"/>
      <c r="M835" s="48"/>
      <c r="N835" s="48"/>
      <c r="O835" s="48"/>
      <c r="P835" s="48"/>
      <c r="Q835" s="48"/>
    </row>
    <row r="836" spans="12:17" x14ac:dyDescent="0.25">
      <c r="L836" s="48"/>
      <c r="M836" s="48"/>
      <c r="N836" s="48"/>
      <c r="O836" s="48"/>
      <c r="P836" s="48"/>
      <c r="Q836" s="48"/>
    </row>
    <row r="837" spans="12:17" x14ac:dyDescent="0.25">
      <c r="L837" s="48"/>
      <c r="M837" s="48"/>
      <c r="N837" s="48"/>
      <c r="O837" s="48"/>
      <c r="P837" s="48"/>
      <c r="Q837" s="48"/>
    </row>
    <row r="838" spans="12:17" x14ac:dyDescent="0.25">
      <c r="L838" s="48"/>
      <c r="M838" s="48"/>
      <c r="N838" s="48"/>
      <c r="O838" s="48"/>
      <c r="P838" s="48"/>
      <c r="Q838" s="48"/>
    </row>
    <row r="839" spans="12:17" x14ac:dyDescent="0.25">
      <c r="L839" s="48"/>
      <c r="M839" s="48"/>
      <c r="N839" s="48"/>
      <c r="O839" s="48"/>
      <c r="P839" s="48"/>
      <c r="Q839" s="48"/>
    </row>
    <row r="840" spans="12:17" x14ac:dyDescent="0.25">
      <c r="L840" s="48"/>
      <c r="M840" s="48"/>
      <c r="N840" s="48"/>
      <c r="O840" s="48"/>
      <c r="P840" s="48"/>
      <c r="Q840" s="48"/>
    </row>
    <row r="841" spans="12:17" x14ac:dyDescent="0.25">
      <c r="L841" s="48"/>
      <c r="M841" s="48"/>
      <c r="N841" s="48"/>
      <c r="O841" s="48"/>
      <c r="P841" s="48"/>
      <c r="Q841" s="48"/>
    </row>
    <row r="842" spans="12:17" x14ac:dyDescent="0.25">
      <c r="L842" s="48"/>
      <c r="M842" s="48"/>
      <c r="N842" s="48"/>
      <c r="O842" s="48"/>
      <c r="P842" s="48"/>
      <c r="Q842" s="48"/>
    </row>
    <row r="843" spans="12:17" x14ac:dyDescent="0.25">
      <c r="L843" s="48"/>
      <c r="M843" s="48"/>
      <c r="N843" s="48"/>
      <c r="O843" s="48"/>
      <c r="P843" s="48"/>
      <c r="Q843" s="48"/>
    </row>
    <row r="844" spans="12:17" x14ac:dyDescent="0.25">
      <c r="L844" s="48"/>
      <c r="M844" s="48"/>
      <c r="N844" s="48"/>
      <c r="O844" s="48"/>
      <c r="P844" s="48"/>
      <c r="Q844" s="48"/>
    </row>
    <row r="845" spans="12:17" x14ac:dyDescent="0.25">
      <c r="L845" s="48"/>
      <c r="M845" s="48"/>
      <c r="N845" s="48"/>
      <c r="O845" s="48"/>
      <c r="P845" s="48"/>
      <c r="Q845" s="48"/>
    </row>
    <row r="846" spans="12:17" x14ac:dyDescent="0.25">
      <c r="L846" s="48"/>
      <c r="M846" s="48"/>
      <c r="N846" s="48"/>
      <c r="O846" s="48"/>
      <c r="P846" s="48"/>
      <c r="Q846" s="48"/>
    </row>
    <row r="847" spans="12:17" x14ac:dyDescent="0.25">
      <c r="L847" s="48"/>
      <c r="M847" s="48"/>
      <c r="N847" s="48"/>
      <c r="O847" s="48"/>
      <c r="P847" s="48"/>
      <c r="Q847" s="48"/>
    </row>
    <row r="848" spans="12:17" x14ac:dyDescent="0.25">
      <c r="L848" s="48"/>
      <c r="M848" s="48"/>
      <c r="N848" s="48"/>
      <c r="O848" s="48"/>
      <c r="P848" s="48"/>
      <c r="Q848" s="48"/>
    </row>
    <row r="849" spans="12:17" x14ac:dyDescent="0.25">
      <c r="L849" s="48"/>
      <c r="M849" s="48"/>
      <c r="N849" s="48"/>
      <c r="O849" s="48"/>
      <c r="P849" s="48"/>
      <c r="Q849" s="48"/>
    </row>
    <row r="850" spans="12:17" x14ac:dyDescent="0.25">
      <c r="L850" s="48"/>
      <c r="M850" s="48"/>
      <c r="N850" s="48"/>
      <c r="O850" s="48"/>
      <c r="P850" s="48"/>
      <c r="Q850" s="48"/>
    </row>
    <row r="851" spans="12:17" x14ac:dyDescent="0.25">
      <c r="L851" s="48"/>
      <c r="M851" s="48"/>
      <c r="N851" s="48"/>
      <c r="O851" s="48"/>
      <c r="P851" s="48"/>
      <c r="Q851" s="48"/>
    </row>
    <row r="852" spans="12:17" x14ac:dyDescent="0.25">
      <c r="L852" s="48"/>
      <c r="M852" s="48"/>
      <c r="N852" s="48"/>
      <c r="O852" s="48"/>
      <c r="P852" s="48"/>
      <c r="Q852" s="48"/>
    </row>
    <row r="853" spans="12:17" x14ac:dyDescent="0.25">
      <c r="L853" s="48"/>
      <c r="M853" s="48"/>
      <c r="N853" s="48"/>
      <c r="O853" s="48"/>
      <c r="P853" s="48"/>
      <c r="Q853" s="48"/>
    </row>
    <row r="854" spans="12:17" x14ac:dyDescent="0.25">
      <c r="L854" s="48"/>
      <c r="M854" s="48"/>
      <c r="N854" s="48"/>
      <c r="O854" s="48"/>
      <c r="P854" s="48"/>
      <c r="Q854" s="48"/>
    </row>
    <row r="855" spans="12:17" x14ac:dyDescent="0.25">
      <c r="L855" s="48"/>
      <c r="M855" s="48"/>
      <c r="N855" s="48"/>
      <c r="O855" s="48"/>
      <c r="P855" s="48"/>
      <c r="Q855" s="48"/>
    </row>
    <row r="856" spans="12:17" x14ac:dyDescent="0.25">
      <c r="L856" s="48"/>
      <c r="M856" s="48"/>
      <c r="N856" s="48"/>
      <c r="O856" s="48"/>
      <c r="P856" s="48"/>
      <c r="Q856" s="48"/>
    </row>
    <row r="857" spans="12:17" x14ac:dyDescent="0.25">
      <c r="L857" s="48"/>
      <c r="M857" s="48"/>
      <c r="N857" s="48"/>
      <c r="O857" s="48"/>
      <c r="P857" s="48"/>
      <c r="Q857" s="48"/>
    </row>
    <row r="858" spans="12:17" x14ac:dyDescent="0.25">
      <c r="L858" s="48"/>
      <c r="M858" s="48"/>
      <c r="N858" s="48"/>
      <c r="O858" s="48"/>
      <c r="P858" s="48"/>
      <c r="Q858" s="48"/>
    </row>
    <row r="859" spans="12:17" x14ac:dyDescent="0.25">
      <c r="L859" s="48"/>
      <c r="M859" s="48"/>
      <c r="N859" s="48"/>
      <c r="O859" s="48"/>
      <c r="P859" s="48"/>
      <c r="Q859" s="48"/>
    </row>
    <row r="860" spans="12:17" x14ac:dyDescent="0.25">
      <c r="L860" s="48"/>
      <c r="M860" s="48"/>
      <c r="N860" s="48"/>
      <c r="O860" s="48"/>
      <c r="P860" s="48"/>
      <c r="Q860" s="48"/>
    </row>
    <row r="861" spans="12:17" x14ac:dyDescent="0.25">
      <c r="L861" s="48"/>
      <c r="M861" s="48"/>
      <c r="N861" s="48"/>
      <c r="O861" s="48"/>
      <c r="P861" s="48"/>
      <c r="Q861" s="48"/>
    </row>
    <row r="862" spans="12:17" x14ac:dyDescent="0.25">
      <c r="L862" s="48"/>
      <c r="M862" s="48"/>
      <c r="N862" s="48"/>
      <c r="O862" s="48"/>
      <c r="P862" s="48"/>
      <c r="Q862" s="48"/>
    </row>
    <row r="863" spans="12:17" x14ac:dyDescent="0.25">
      <c r="L863" s="48"/>
      <c r="M863" s="48"/>
      <c r="N863" s="48"/>
      <c r="O863" s="48"/>
      <c r="P863" s="48"/>
      <c r="Q863" s="48"/>
    </row>
    <row r="864" spans="12:17" x14ac:dyDescent="0.25">
      <c r="L864" s="48"/>
      <c r="M864" s="48"/>
      <c r="N864" s="48"/>
      <c r="O864" s="48"/>
      <c r="P864" s="48"/>
      <c r="Q864" s="48"/>
    </row>
    <row r="865" spans="12:17" x14ac:dyDescent="0.25">
      <c r="L865" s="48"/>
      <c r="M865" s="48"/>
      <c r="N865" s="48"/>
      <c r="O865" s="48"/>
      <c r="P865" s="48"/>
      <c r="Q865" s="48"/>
    </row>
    <row r="866" spans="12:17" x14ac:dyDescent="0.25">
      <c r="L866" s="48"/>
      <c r="M866" s="48"/>
      <c r="N866" s="48"/>
      <c r="O866" s="48"/>
      <c r="P866" s="48"/>
      <c r="Q866" s="48"/>
    </row>
    <row r="867" spans="12:17" x14ac:dyDescent="0.25">
      <c r="L867" s="48"/>
      <c r="M867" s="48"/>
      <c r="N867" s="48"/>
      <c r="O867" s="48"/>
      <c r="P867" s="48"/>
      <c r="Q867" s="48"/>
    </row>
    <row r="868" spans="12:17" x14ac:dyDescent="0.25">
      <c r="L868" s="48"/>
      <c r="M868" s="48"/>
      <c r="N868" s="48"/>
      <c r="O868" s="48"/>
      <c r="P868" s="48"/>
      <c r="Q868" s="48"/>
    </row>
    <row r="869" spans="12:17" x14ac:dyDescent="0.25">
      <c r="L869" s="48"/>
      <c r="M869" s="48"/>
      <c r="N869" s="48"/>
      <c r="O869" s="48"/>
      <c r="P869" s="48"/>
      <c r="Q869" s="48"/>
    </row>
    <row r="870" spans="12:17" x14ac:dyDescent="0.25">
      <c r="L870" s="48"/>
      <c r="M870" s="48"/>
      <c r="N870" s="48"/>
      <c r="O870" s="48"/>
      <c r="P870" s="48"/>
      <c r="Q870" s="48"/>
    </row>
    <row r="871" spans="12:17" x14ac:dyDescent="0.25">
      <c r="L871" s="48"/>
      <c r="M871" s="48"/>
      <c r="N871" s="48"/>
      <c r="O871" s="48"/>
      <c r="P871" s="48"/>
      <c r="Q871" s="48"/>
    </row>
    <row r="872" spans="12:17" x14ac:dyDescent="0.25">
      <c r="L872" s="48"/>
      <c r="M872" s="48"/>
      <c r="N872" s="48"/>
      <c r="O872" s="48"/>
      <c r="P872" s="48"/>
      <c r="Q872" s="48"/>
    </row>
    <row r="873" spans="12:17" x14ac:dyDescent="0.25">
      <c r="L873" s="48"/>
      <c r="M873" s="48"/>
      <c r="N873" s="48"/>
      <c r="O873" s="48"/>
      <c r="P873" s="48"/>
      <c r="Q873" s="48"/>
    </row>
    <row r="874" spans="12:17" x14ac:dyDescent="0.25">
      <c r="L874" s="48"/>
      <c r="M874" s="48"/>
      <c r="N874" s="48"/>
      <c r="O874" s="48"/>
      <c r="P874" s="48"/>
      <c r="Q874" s="48"/>
    </row>
    <row r="875" spans="12:17" x14ac:dyDescent="0.25">
      <c r="L875" s="48"/>
      <c r="M875" s="48"/>
      <c r="N875" s="48"/>
      <c r="O875" s="48"/>
      <c r="P875" s="48"/>
      <c r="Q875" s="48"/>
    </row>
    <row r="876" spans="12:17" x14ac:dyDescent="0.25">
      <c r="L876" s="48"/>
      <c r="M876" s="48"/>
      <c r="N876" s="48"/>
      <c r="O876" s="48"/>
      <c r="P876" s="48"/>
      <c r="Q876" s="48"/>
    </row>
    <row r="877" spans="12:17" x14ac:dyDescent="0.25">
      <c r="L877" s="48"/>
      <c r="M877" s="48"/>
      <c r="N877" s="48"/>
      <c r="O877" s="48"/>
      <c r="P877" s="48"/>
      <c r="Q877" s="48"/>
    </row>
    <row r="878" spans="12:17" x14ac:dyDescent="0.25">
      <c r="L878" s="48"/>
      <c r="M878" s="48"/>
      <c r="N878" s="48"/>
      <c r="O878" s="48"/>
      <c r="P878" s="48"/>
      <c r="Q878" s="48"/>
    </row>
    <row r="879" spans="12:17" x14ac:dyDescent="0.25">
      <c r="L879" s="48"/>
      <c r="M879" s="48"/>
      <c r="N879" s="48"/>
      <c r="O879" s="48"/>
      <c r="P879" s="48"/>
      <c r="Q879" s="48"/>
    </row>
    <row r="880" spans="12:17" x14ac:dyDescent="0.25">
      <c r="L880" s="48"/>
      <c r="M880" s="48"/>
      <c r="N880" s="48"/>
      <c r="O880" s="48"/>
      <c r="P880" s="48"/>
      <c r="Q880" s="48"/>
    </row>
    <row r="881" spans="12:17" x14ac:dyDescent="0.25">
      <c r="L881" s="48"/>
      <c r="M881" s="48"/>
      <c r="N881" s="48"/>
      <c r="O881" s="48"/>
      <c r="P881" s="48"/>
      <c r="Q881" s="48"/>
    </row>
    <row r="882" spans="12:17" x14ac:dyDescent="0.25">
      <c r="L882" s="48"/>
      <c r="M882" s="48"/>
      <c r="N882" s="48"/>
      <c r="O882" s="48"/>
      <c r="P882" s="48"/>
      <c r="Q882" s="48"/>
    </row>
    <row r="883" spans="12:17" x14ac:dyDescent="0.25">
      <c r="L883" s="48"/>
      <c r="M883" s="48"/>
      <c r="N883" s="48"/>
      <c r="O883" s="48"/>
      <c r="P883" s="48"/>
      <c r="Q883" s="48"/>
    </row>
    <row r="884" spans="12:17" x14ac:dyDescent="0.25">
      <c r="L884" s="48"/>
      <c r="M884" s="48"/>
      <c r="N884" s="48"/>
      <c r="O884" s="48"/>
      <c r="P884" s="48"/>
      <c r="Q884" s="48"/>
    </row>
    <row r="885" spans="12:17" x14ac:dyDescent="0.25">
      <c r="L885" s="48"/>
      <c r="M885" s="48"/>
      <c r="N885" s="48"/>
      <c r="O885" s="48"/>
      <c r="P885" s="48"/>
      <c r="Q885" s="48"/>
    </row>
    <row r="886" spans="12:17" x14ac:dyDescent="0.25">
      <c r="L886" s="48"/>
      <c r="M886" s="48"/>
      <c r="N886" s="48"/>
      <c r="O886" s="48"/>
      <c r="P886" s="48"/>
      <c r="Q886" s="48"/>
    </row>
    <row r="887" spans="12:17" x14ac:dyDescent="0.25">
      <c r="L887" s="48"/>
      <c r="M887" s="48"/>
      <c r="N887" s="48"/>
      <c r="O887" s="48"/>
      <c r="P887" s="48"/>
      <c r="Q887" s="48"/>
    </row>
    <row r="888" spans="12:17" x14ac:dyDescent="0.25">
      <c r="L888" s="48"/>
      <c r="M888" s="48"/>
      <c r="N888" s="48"/>
      <c r="O888" s="48"/>
      <c r="P888" s="48"/>
      <c r="Q888" s="48"/>
    </row>
    <row r="889" spans="12:17" x14ac:dyDescent="0.25">
      <c r="L889" s="48"/>
      <c r="M889" s="48"/>
      <c r="N889" s="48"/>
      <c r="O889" s="48"/>
      <c r="P889" s="48"/>
      <c r="Q889" s="48"/>
    </row>
    <row r="890" spans="12:17" x14ac:dyDescent="0.25">
      <c r="L890" s="48"/>
      <c r="M890" s="48"/>
      <c r="N890" s="48"/>
      <c r="O890" s="48"/>
      <c r="P890" s="48"/>
      <c r="Q890" s="48"/>
    </row>
    <row r="891" spans="12:17" x14ac:dyDescent="0.25">
      <c r="L891" s="48"/>
      <c r="M891" s="48"/>
      <c r="N891" s="48"/>
      <c r="O891" s="48"/>
      <c r="P891" s="48"/>
      <c r="Q891" s="48"/>
    </row>
    <row r="892" spans="12:17" x14ac:dyDescent="0.25">
      <c r="L892" s="48"/>
      <c r="M892" s="48"/>
      <c r="N892" s="48"/>
      <c r="O892" s="48"/>
      <c r="P892" s="48"/>
      <c r="Q892" s="48"/>
    </row>
    <row r="893" spans="12:17" x14ac:dyDescent="0.25">
      <c r="L893" s="48"/>
      <c r="M893" s="48"/>
      <c r="N893" s="48"/>
      <c r="O893" s="48"/>
      <c r="P893" s="48"/>
      <c r="Q893" s="48"/>
    </row>
    <row r="894" spans="12:17" x14ac:dyDescent="0.25">
      <c r="L894" s="48"/>
      <c r="M894" s="48"/>
      <c r="N894" s="48"/>
      <c r="O894" s="48"/>
      <c r="P894" s="48"/>
      <c r="Q894" s="48"/>
    </row>
    <row r="895" spans="12:17" x14ac:dyDescent="0.25">
      <c r="L895" s="48"/>
      <c r="M895" s="48"/>
      <c r="N895" s="48"/>
      <c r="O895" s="48"/>
      <c r="P895" s="48"/>
      <c r="Q895" s="48"/>
    </row>
    <row r="896" spans="12:17" x14ac:dyDescent="0.25">
      <c r="L896" s="48"/>
      <c r="M896" s="48"/>
      <c r="N896" s="48"/>
      <c r="O896" s="48"/>
      <c r="P896" s="48"/>
      <c r="Q896" s="48"/>
    </row>
    <row r="897" spans="12:17" x14ac:dyDescent="0.25">
      <c r="L897" s="48"/>
      <c r="M897" s="48"/>
      <c r="N897" s="48"/>
      <c r="O897" s="48"/>
      <c r="P897" s="48"/>
      <c r="Q897" s="48"/>
    </row>
    <row r="898" spans="12:17" x14ac:dyDescent="0.25">
      <c r="L898" s="48"/>
      <c r="M898" s="48"/>
      <c r="N898" s="48"/>
      <c r="O898" s="48"/>
      <c r="P898" s="48"/>
      <c r="Q898" s="48"/>
    </row>
    <row r="899" spans="12:17" x14ac:dyDescent="0.25">
      <c r="L899" s="48"/>
      <c r="M899" s="48"/>
      <c r="N899" s="48"/>
      <c r="O899" s="48"/>
      <c r="P899" s="48"/>
      <c r="Q899" s="48"/>
    </row>
    <row r="900" spans="12:17" x14ac:dyDescent="0.25">
      <c r="L900" s="48"/>
      <c r="M900" s="48"/>
      <c r="N900" s="48"/>
      <c r="O900" s="48"/>
      <c r="P900" s="48"/>
      <c r="Q900" s="48"/>
    </row>
    <row r="901" spans="12:17" x14ac:dyDescent="0.25">
      <c r="L901" s="48"/>
      <c r="M901" s="48"/>
      <c r="N901" s="48"/>
      <c r="O901" s="48"/>
      <c r="P901" s="48"/>
      <c r="Q901" s="48"/>
    </row>
    <row r="902" spans="12:17" x14ac:dyDescent="0.25">
      <c r="L902" s="48"/>
      <c r="M902" s="48"/>
      <c r="N902" s="48"/>
      <c r="O902" s="48"/>
      <c r="P902" s="48"/>
      <c r="Q902" s="48"/>
    </row>
    <row r="903" spans="12:17" x14ac:dyDescent="0.25">
      <c r="L903" s="48"/>
      <c r="M903" s="48"/>
      <c r="N903" s="48"/>
      <c r="O903" s="48"/>
      <c r="P903" s="48"/>
      <c r="Q903" s="48"/>
    </row>
    <row r="904" spans="12:17" x14ac:dyDescent="0.25">
      <c r="L904" s="48"/>
      <c r="M904" s="48"/>
      <c r="N904" s="48"/>
      <c r="O904" s="48"/>
      <c r="P904" s="48"/>
      <c r="Q904" s="48"/>
    </row>
    <row r="905" spans="12:17" x14ac:dyDescent="0.25">
      <c r="L905" s="48"/>
      <c r="M905" s="48"/>
      <c r="N905" s="48"/>
      <c r="O905" s="48"/>
      <c r="P905" s="48"/>
      <c r="Q905" s="48"/>
    </row>
    <row r="906" spans="12:17" x14ac:dyDescent="0.25">
      <c r="L906" s="48"/>
      <c r="M906" s="48"/>
      <c r="N906" s="48"/>
      <c r="O906" s="48"/>
      <c r="P906" s="48"/>
      <c r="Q906" s="48"/>
    </row>
    <row r="907" spans="12:17" x14ac:dyDescent="0.25">
      <c r="L907" s="48"/>
      <c r="M907" s="48"/>
      <c r="N907" s="48"/>
      <c r="O907" s="48"/>
      <c r="P907" s="48"/>
      <c r="Q907" s="48"/>
    </row>
    <row r="908" spans="12:17" x14ac:dyDescent="0.25">
      <c r="L908" s="48"/>
      <c r="M908" s="48"/>
      <c r="N908" s="48"/>
      <c r="O908" s="48"/>
      <c r="P908" s="48"/>
      <c r="Q908" s="48"/>
    </row>
    <row r="909" spans="12:17" x14ac:dyDescent="0.25">
      <c r="L909" s="48"/>
      <c r="M909" s="48"/>
      <c r="N909" s="48"/>
      <c r="O909" s="48"/>
      <c r="P909" s="48"/>
      <c r="Q909" s="48"/>
    </row>
    <row r="910" spans="12:17" x14ac:dyDescent="0.25">
      <c r="L910" s="48"/>
      <c r="M910" s="48"/>
      <c r="N910" s="48"/>
      <c r="O910" s="48"/>
      <c r="P910" s="48"/>
      <c r="Q910" s="48"/>
    </row>
    <row r="911" spans="12:17" x14ac:dyDescent="0.25">
      <c r="L911" s="48"/>
      <c r="M911" s="48"/>
      <c r="N911" s="48"/>
      <c r="O911" s="48"/>
      <c r="P911" s="48"/>
      <c r="Q911" s="48"/>
    </row>
    <row r="912" spans="12:17" x14ac:dyDescent="0.25">
      <c r="L912" s="48"/>
      <c r="M912" s="48"/>
      <c r="N912" s="48"/>
      <c r="O912" s="48"/>
      <c r="P912" s="48"/>
      <c r="Q912" s="48"/>
    </row>
    <row r="913" spans="12:17" x14ac:dyDescent="0.25">
      <c r="L913" s="48"/>
      <c r="M913" s="48"/>
      <c r="N913" s="48"/>
      <c r="O913" s="48"/>
      <c r="P913" s="48"/>
      <c r="Q913" s="48"/>
    </row>
    <row r="914" spans="12:17" x14ac:dyDescent="0.25">
      <c r="L914" s="48"/>
      <c r="M914" s="48"/>
      <c r="N914" s="48"/>
      <c r="O914" s="48"/>
      <c r="P914" s="48"/>
      <c r="Q914" s="48"/>
    </row>
    <row r="915" spans="12:17" x14ac:dyDescent="0.25">
      <c r="L915" s="48"/>
      <c r="M915" s="48"/>
      <c r="N915" s="48"/>
      <c r="O915" s="48"/>
      <c r="P915" s="48"/>
      <c r="Q915" s="48"/>
    </row>
    <row r="916" spans="12:17" x14ac:dyDescent="0.25">
      <c r="L916" s="48"/>
      <c r="M916" s="48"/>
      <c r="N916" s="48"/>
      <c r="O916" s="48"/>
      <c r="P916" s="48"/>
      <c r="Q916" s="48"/>
    </row>
    <row r="917" spans="12:17" x14ac:dyDescent="0.25">
      <c r="L917" s="48"/>
      <c r="M917" s="48"/>
      <c r="N917" s="48"/>
      <c r="O917" s="48"/>
      <c r="P917" s="48"/>
      <c r="Q917" s="48"/>
    </row>
    <row r="918" spans="12:17" x14ac:dyDescent="0.25">
      <c r="L918" s="48"/>
      <c r="M918" s="48"/>
      <c r="N918" s="48"/>
      <c r="O918" s="48"/>
      <c r="P918" s="48"/>
      <c r="Q918" s="48"/>
    </row>
    <row r="919" spans="12:17" x14ac:dyDescent="0.25">
      <c r="L919" s="48"/>
      <c r="M919" s="48"/>
      <c r="N919" s="48"/>
      <c r="O919" s="48"/>
      <c r="P919" s="48"/>
      <c r="Q919" s="48"/>
    </row>
    <row r="920" spans="12:17" x14ac:dyDescent="0.25">
      <c r="L920" s="48"/>
      <c r="M920" s="48"/>
      <c r="N920" s="48"/>
      <c r="O920" s="48"/>
      <c r="P920" s="48"/>
      <c r="Q920" s="48"/>
    </row>
    <row r="921" spans="12:17" x14ac:dyDescent="0.25">
      <c r="L921" s="48"/>
      <c r="M921" s="48"/>
      <c r="N921" s="48"/>
      <c r="O921" s="48"/>
      <c r="P921" s="48"/>
      <c r="Q921" s="48"/>
    </row>
    <row r="922" spans="12:17" x14ac:dyDescent="0.25">
      <c r="L922" s="48"/>
      <c r="M922" s="48"/>
      <c r="N922" s="48"/>
      <c r="O922" s="48"/>
      <c r="P922" s="48"/>
      <c r="Q922" s="48"/>
    </row>
    <row r="923" spans="12:17" x14ac:dyDescent="0.25">
      <c r="L923" s="48"/>
      <c r="M923" s="48"/>
      <c r="N923" s="48"/>
      <c r="O923" s="48"/>
      <c r="P923" s="48"/>
      <c r="Q923" s="48"/>
    </row>
    <row r="924" spans="12:17" x14ac:dyDescent="0.25">
      <c r="L924" s="48"/>
      <c r="M924" s="48"/>
      <c r="N924" s="48"/>
      <c r="O924" s="48"/>
      <c r="P924" s="48"/>
      <c r="Q924" s="48"/>
    </row>
    <row r="925" spans="12:17" x14ac:dyDescent="0.25">
      <c r="L925" s="48"/>
      <c r="M925" s="48"/>
      <c r="N925" s="48"/>
      <c r="O925" s="48"/>
      <c r="P925" s="48"/>
      <c r="Q925" s="48"/>
    </row>
    <row r="926" spans="12:17" x14ac:dyDescent="0.25">
      <c r="L926" s="48"/>
      <c r="M926" s="48"/>
      <c r="N926" s="48"/>
      <c r="O926" s="48"/>
      <c r="P926" s="48"/>
      <c r="Q926" s="48"/>
    </row>
    <row r="927" spans="12:17" x14ac:dyDescent="0.25">
      <c r="L927" s="48"/>
      <c r="M927" s="48"/>
      <c r="N927" s="48"/>
      <c r="O927" s="48"/>
      <c r="P927" s="48"/>
      <c r="Q927" s="48"/>
    </row>
    <row r="928" spans="12:17" x14ac:dyDescent="0.25">
      <c r="L928" s="48"/>
      <c r="M928" s="48"/>
      <c r="N928" s="48"/>
      <c r="O928" s="48"/>
      <c r="P928" s="48"/>
      <c r="Q928" s="48"/>
    </row>
    <row r="929" spans="12:17" x14ac:dyDescent="0.25">
      <c r="L929" s="48"/>
      <c r="M929" s="48"/>
      <c r="N929" s="48"/>
      <c r="O929" s="48"/>
      <c r="P929" s="48"/>
      <c r="Q929" s="48"/>
    </row>
    <row r="930" spans="12:17" x14ac:dyDescent="0.25">
      <c r="L930" s="48"/>
      <c r="M930" s="48"/>
      <c r="N930" s="48"/>
      <c r="O930" s="48"/>
      <c r="P930" s="48"/>
      <c r="Q930" s="48"/>
    </row>
    <row r="931" spans="12:17" x14ac:dyDescent="0.25">
      <c r="L931" s="48"/>
      <c r="M931" s="48"/>
      <c r="N931" s="48"/>
      <c r="O931" s="48"/>
      <c r="P931" s="48"/>
      <c r="Q931" s="48"/>
    </row>
    <row r="932" spans="12:17" x14ac:dyDescent="0.25">
      <c r="L932" s="48"/>
      <c r="M932" s="48"/>
      <c r="N932" s="48"/>
      <c r="O932" s="48"/>
      <c r="P932" s="48"/>
      <c r="Q932" s="48"/>
    </row>
    <row r="933" spans="12:17" x14ac:dyDescent="0.25">
      <c r="L933" s="48"/>
      <c r="M933" s="48"/>
      <c r="N933" s="48"/>
      <c r="O933" s="48"/>
      <c r="P933" s="48"/>
      <c r="Q933" s="48"/>
    </row>
    <row r="934" spans="12:17" x14ac:dyDescent="0.25">
      <c r="L934" s="48"/>
      <c r="M934" s="48"/>
      <c r="N934" s="48"/>
      <c r="O934" s="48"/>
      <c r="P934" s="48"/>
      <c r="Q934" s="48"/>
    </row>
    <row r="935" spans="12:17" x14ac:dyDescent="0.25">
      <c r="L935" s="48"/>
      <c r="M935" s="48"/>
      <c r="N935" s="48"/>
      <c r="O935" s="48"/>
      <c r="P935" s="48"/>
      <c r="Q935" s="48"/>
    </row>
    <row r="936" spans="12:17" x14ac:dyDescent="0.25">
      <c r="L936" s="48"/>
      <c r="M936" s="48"/>
      <c r="N936" s="48"/>
      <c r="O936" s="48"/>
      <c r="P936" s="48"/>
      <c r="Q936" s="48"/>
    </row>
    <row r="937" spans="12:17" x14ac:dyDescent="0.25">
      <c r="L937" s="48"/>
      <c r="M937" s="48"/>
      <c r="N937" s="48"/>
      <c r="O937" s="48"/>
      <c r="P937" s="48"/>
      <c r="Q937" s="48"/>
    </row>
    <row r="938" spans="12:17" x14ac:dyDescent="0.25">
      <c r="L938" s="48"/>
      <c r="M938" s="48"/>
      <c r="N938" s="48"/>
      <c r="O938" s="48"/>
      <c r="P938" s="48"/>
      <c r="Q938" s="48"/>
    </row>
    <row r="939" spans="12:17" x14ac:dyDescent="0.25">
      <c r="L939" s="48"/>
      <c r="M939" s="48"/>
      <c r="N939" s="48"/>
      <c r="O939" s="48"/>
      <c r="P939" s="48"/>
      <c r="Q939" s="48"/>
    </row>
    <row r="940" spans="12:17" x14ac:dyDescent="0.25">
      <c r="L940" s="48"/>
      <c r="M940" s="48"/>
      <c r="N940" s="48"/>
      <c r="O940" s="48"/>
      <c r="P940" s="48"/>
      <c r="Q940" s="48"/>
    </row>
    <row r="941" spans="12:17" x14ac:dyDescent="0.25">
      <c r="L941" s="48"/>
      <c r="M941" s="48"/>
      <c r="N941" s="48"/>
      <c r="O941" s="48"/>
      <c r="P941" s="48"/>
      <c r="Q941" s="48"/>
    </row>
    <row r="942" spans="12:17" x14ac:dyDescent="0.25">
      <c r="L942" s="48"/>
      <c r="M942" s="48"/>
      <c r="N942" s="48"/>
      <c r="O942" s="48"/>
      <c r="P942" s="48"/>
      <c r="Q942" s="48"/>
    </row>
    <row r="943" spans="12:17" x14ac:dyDescent="0.25">
      <c r="L943" s="48"/>
      <c r="M943" s="48"/>
      <c r="N943" s="48"/>
      <c r="O943" s="48"/>
      <c r="P943" s="48"/>
      <c r="Q943" s="48"/>
    </row>
    <row r="944" spans="12:17" x14ac:dyDescent="0.25">
      <c r="L944" s="48"/>
      <c r="M944" s="48"/>
      <c r="N944" s="48"/>
      <c r="O944" s="48"/>
      <c r="P944" s="48"/>
      <c r="Q944" s="48"/>
    </row>
    <row r="945" spans="12:17" x14ac:dyDescent="0.25">
      <c r="L945" s="48"/>
      <c r="M945" s="48"/>
      <c r="N945" s="48"/>
      <c r="O945" s="48"/>
      <c r="P945" s="48"/>
      <c r="Q945" s="48"/>
    </row>
    <row r="946" spans="12:17" x14ac:dyDescent="0.25">
      <c r="L946" s="48"/>
      <c r="M946" s="48"/>
      <c r="N946" s="48"/>
      <c r="O946" s="48"/>
      <c r="P946" s="48"/>
      <c r="Q946" s="48"/>
    </row>
    <row r="947" spans="12:17" x14ac:dyDescent="0.25">
      <c r="L947" s="48"/>
      <c r="M947" s="48"/>
      <c r="N947" s="48"/>
      <c r="O947" s="48"/>
      <c r="P947" s="48"/>
      <c r="Q947" s="48"/>
    </row>
    <row r="948" spans="12:17" x14ac:dyDescent="0.25">
      <c r="L948" s="48"/>
      <c r="M948" s="48"/>
      <c r="N948" s="48"/>
      <c r="O948" s="48"/>
      <c r="P948" s="48"/>
      <c r="Q948" s="48"/>
    </row>
    <row r="949" spans="12:17" x14ac:dyDescent="0.25">
      <c r="L949" s="48"/>
      <c r="M949" s="48"/>
      <c r="N949" s="48"/>
      <c r="O949" s="48"/>
      <c r="P949" s="48"/>
      <c r="Q949" s="48"/>
    </row>
    <row r="950" spans="12:17" x14ac:dyDescent="0.25">
      <c r="L950" s="48"/>
      <c r="M950" s="48"/>
      <c r="N950" s="48"/>
      <c r="O950" s="48"/>
      <c r="P950" s="48"/>
      <c r="Q950" s="48"/>
    </row>
    <row r="951" spans="12:17" x14ac:dyDescent="0.25">
      <c r="L951" s="48"/>
      <c r="M951" s="48"/>
      <c r="N951" s="48"/>
      <c r="O951" s="48"/>
      <c r="P951" s="48"/>
      <c r="Q951" s="48"/>
    </row>
    <row r="952" spans="12:17" x14ac:dyDescent="0.25">
      <c r="L952" s="48"/>
      <c r="M952" s="48"/>
      <c r="N952" s="48"/>
      <c r="O952" s="48"/>
      <c r="P952" s="48"/>
      <c r="Q952" s="48"/>
    </row>
    <row r="953" spans="12:17" x14ac:dyDescent="0.25">
      <c r="L953" s="48"/>
      <c r="M953" s="48"/>
      <c r="N953" s="48"/>
      <c r="O953" s="48"/>
      <c r="P953" s="48"/>
      <c r="Q953" s="48"/>
    </row>
    <row r="954" spans="12:17" x14ac:dyDescent="0.25">
      <c r="L954" s="48"/>
      <c r="M954" s="48"/>
      <c r="N954" s="48"/>
      <c r="O954" s="48"/>
      <c r="P954" s="48"/>
      <c r="Q954" s="48"/>
    </row>
    <row r="955" spans="12:17" x14ac:dyDescent="0.25">
      <c r="L955" s="48"/>
      <c r="M955" s="48"/>
      <c r="N955" s="48"/>
      <c r="O955" s="48"/>
      <c r="P955" s="48"/>
      <c r="Q955" s="48"/>
    </row>
    <row r="956" spans="12:17" x14ac:dyDescent="0.25">
      <c r="L956" s="48"/>
      <c r="M956" s="48"/>
      <c r="N956" s="48"/>
      <c r="O956" s="48"/>
      <c r="P956" s="48"/>
      <c r="Q956" s="48"/>
    </row>
    <row r="957" spans="12:17" x14ac:dyDescent="0.25">
      <c r="L957" s="48"/>
      <c r="M957" s="48"/>
      <c r="N957" s="48"/>
      <c r="O957" s="48"/>
      <c r="P957" s="48"/>
      <c r="Q957" s="48"/>
    </row>
    <row r="958" spans="12:17" x14ac:dyDescent="0.25">
      <c r="L958" s="48"/>
      <c r="M958" s="48"/>
      <c r="N958" s="48"/>
      <c r="O958" s="48"/>
      <c r="P958" s="48"/>
      <c r="Q958" s="48"/>
    </row>
    <row r="959" spans="12:17" x14ac:dyDescent="0.25">
      <c r="L959" s="48"/>
      <c r="M959" s="48"/>
      <c r="N959" s="48"/>
      <c r="O959" s="48"/>
      <c r="P959" s="48"/>
      <c r="Q959" s="48"/>
    </row>
    <row r="960" spans="12:17" x14ac:dyDescent="0.25">
      <c r="L960" s="48"/>
      <c r="M960" s="48"/>
      <c r="N960" s="48"/>
      <c r="O960" s="48"/>
      <c r="P960" s="48"/>
      <c r="Q960" s="48"/>
    </row>
    <row r="961" spans="12:17" x14ac:dyDescent="0.25">
      <c r="L961" s="48"/>
      <c r="M961" s="48"/>
      <c r="N961" s="48"/>
      <c r="O961" s="48"/>
      <c r="P961" s="48"/>
      <c r="Q961" s="48"/>
    </row>
    <row r="962" spans="12:17" x14ac:dyDescent="0.25">
      <c r="L962" s="48"/>
      <c r="M962" s="48"/>
      <c r="N962" s="48"/>
      <c r="O962" s="48"/>
      <c r="P962" s="48"/>
      <c r="Q962" s="48"/>
    </row>
    <row r="963" spans="12:17" x14ac:dyDescent="0.25">
      <c r="L963" s="48"/>
      <c r="M963" s="48"/>
      <c r="N963" s="48"/>
      <c r="O963" s="48"/>
      <c r="P963" s="48"/>
      <c r="Q963" s="48"/>
    </row>
    <row r="964" spans="12:17" x14ac:dyDescent="0.25">
      <c r="L964" s="48"/>
      <c r="M964" s="48"/>
      <c r="N964" s="48"/>
      <c r="O964" s="48"/>
      <c r="P964" s="48"/>
      <c r="Q964" s="48"/>
    </row>
    <row r="965" spans="12:17" x14ac:dyDescent="0.25">
      <c r="L965" s="48"/>
      <c r="M965" s="48"/>
      <c r="N965" s="48"/>
      <c r="O965" s="48"/>
      <c r="P965" s="48"/>
      <c r="Q965" s="48"/>
    </row>
    <row r="966" spans="12:17" x14ac:dyDescent="0.25">
      <c r="L966" s="48"/>
      <c r="M966" s="48"/>
      <c r="N966" s="48"/>
      <c r="O966" s="48"/>
      <c r="P966" s="48"/>
      <c r="Q966" s="48"/>
    </row>
    <row r="967" spans="12:17" x14ac:dyDescent="0.25">
      <c r="L967" s="48"/>
      <c r="M967" s="48"/>
      <c r="N967" s="48"/>
      <c r="O967" s="48"/>
      <c r="P967" s="48"/>
      <c r="Q967" s="48"/>
    </row>
    <row r="968" spans="12:17" x14ac:dyDescent="0.25">
      <c r="L968" s="48"/>
      <c r="M968" s="48"/>
      <c r="N968" s="48"/>
      <c r="O968" s="48"/>
      <c r="P968" s="48"/>
      <c r="Q968" s="48"/>
    </row>
    <row r="969" spans="12:17" x14ac:dyDescent="0.25">
      <c r="L969" s="48"/>
      <c r="M969" s="48"/>
      <c r="N969" s="48"/>
      <c r="O969" s="48"/>
      <c r="P969" s="48"/>
      <c r="Q969" s="48"/>
    </row>
    <row r="970" spans="12:17" x14ac:dyDescent="0.25">
      <c r="L970" s="48"/>
      <c r="M970" s="48"/>
      <c r="N970" s="48"/>
      <c r="O970" s="48"/>
      <c r="P970" s="48"/>
      <c r="Q970" s="48"/>
    </row>
    <row r="971" spans="12:17" x14ac:dyDescent="0.25">
      <c r="L971" s="48"/>
      <c r="M971" s="48"/>
      <c r="N971" s="48"/>
      <c r="O971" s="48"/>
      <c r="P971" s="48"/>
      <c r="Q971" s="48"/>
    </row>
    <row r="972" spans="12:17" x14ac:dyDescent="0.25">
      <c r="L972" s="48"/>
      <c r="M972" s="48"/>
      <c r="N972" s="48"/>
      <c r="O972" s="48"/>
      <c r="P972" s="48"/>
      <c r="Q972" s="48"/>
    </row>
    <row r="973" spans="12:17" x14ac:dyDescent="0.25">
      <c r="L973" s="48"/>
      <c r="M973" s="48"/>
      <c r="N973" s="48"/>
      <c r="O973" s="48"/>
      <c r="P973" s="48"/>
      <c r="Q973" s="48"/>
    </row>
    <row r="974" spans="12:17" x14ac:dyDescent="0.25">
      <c r="L974" s="48"/>
      <c r="M974" s="48"/>
      <c r="N974" s="48"/>
      <c r="O974" s="48"/>
      <c r="P974" s="48"/>
      <c r="Q974" s="48"/>
    </row>
    <row r="975" spans="12:17" x14ac:dyDescent="0.25">
      <c r="L975" s="48"/>
      <c r="M975" s="48"/>
      <c r="N975" s="48"/>
      <c r="O975" s="48"/>
      <c r="P975" s="48"/>
      <c r="Q975" s="48"/>
    </row>
    <row r="976" spans="12:17" x14ac:dyDescent="0.25">
      <c r="L976" s="48"/>
      <c r="M976" s="48"/>
      <c r="N976" s="48"/>
      <c r="O976" s="48"/>
      <c r="P976" s="48"/>
      <c r="Q976" s="48"/>
    </row>
    <row r="977" spans="12:17" x14ac:dyDescent="0.25">
      <c r="L977" s="48"/>
      <c r="M977" s="48"/>
      <c r="N977" s="48"/>
      <c r="O977" s="48"/>
      <c r="P977" s="48"/>
      <c r="Q977" s="48"/>
    </row>
    <row r="978" spans="12:17" x14ac:dyDescent="0.25">
      <c r="L978" s="48"/>
      <c r="M978" s="48"/>
      <c r="N978" s="48"/>
      <c r="O978" s="48"/>
      <c r="P978" s="48"/>
      <c r="Q978" s="48"/>
    </row>
    <row r="979" spans="12:17" x14ac:dyDescent="0.25">
      <c r="L979" s="48"/>
      <c r="M979" s="48"/>
      <c r="N979" s="48"/>
      <c r="O979" s="48"/>
      <c r="P979" s="48"/>
      <c r="Q979" s="48"/>
    </row>
    <row r="980" spans="12:17" x14ac:dyDescent="0.25">
      <c r="L980" s="48"/>
      <c r="M980" s="48"/>
      <c r="N980" s="48"/>
      <c r="O980" s="48"/>
      <c r="P980" s="48"/>
      <c r="Q980" s="48"/>
    </row>
    <row r="981" spans="12:17" x14ac:dyDescent="0.25">
      <c r="L981" s="48"/>
      <c r="M981" s="48"/>
      <c r="N981" s="48"/>
      <c r="O981" s="48"/>
      <c r="P981" s="48"/>
      <c r="Q981" s="48"/>
    </row>
    <row r="982" spans="12:17" x14ac:dyDescent="0.25">
      <c r="L982" s="48"/>
      <c r="M982" s="48"/>
      <c r="N982" s="48"/>
      <c r="O982" s="48"/>
      <c r="P982" s="48"/>
      <c r="Q982" s="48"/>
    </row>
    <row r="983" spans="12:17" x14ac:dyDescent="0.25">
      <c r="L983" s="48"/>
      <c r="M983" s="48"/>
      <c r="N983" s="48"/>
      <c r="O983" s="48"/>
      <c r="P983" s="48"/>
      <c r="Q983" s="48"/>
    </row>
    <row r="984" spans="12:17" x14ac:dyDescent="0.25">
      <c r="L984" s="48"/>
      <c r="M984" s="48"/>
      <c r="N984" s="48"/>
      <c r="O984" s="48"/>
      <c r="P984" s="48"/>
      <c r="Q984" s="48"/>
    </row>
    <row r="985" spans="12:17" x14ac:dyDescent="0.25">
      <c r="L985" s="48"/>
      <c r="M985" s="48"/>
      <c r="N985" s="48"/>
      <c r="O985" s="48"/>
      <c r="P985" s="48"/>
      <c r="Q985" s="48"/>
    </row>
    <row r="986" spans="12:17" x14ac:dyDescent="0.25">
      <c r="L986" s="48"/>
      <c r="M986" s="48"/>
      <c r="N986" s="48"/>
      <c r="O986" s="48"/>
      <c r="P986" s="48"/>
      <c r="Q986" s="48"/>
    </row>
    <row r="987" spans="12:17" x14ac:dyDescent="0.25">
      <c r="L987" s="48"/>
      <c r="M987" s="48"/>
      <c r="N987" s="48"/>
      <c r="O987" s="48"/>
      <c r="P987" s="48"/>
      <c r="Q987" s="48"/>
    </row>
    <row r="988" spans="12:17" x14ac:dyDescent="0.25">
      <c r="L988" s="48"/>
      <c r="M988" s="48"/>
      <c r="N988" s="48"/>
      <c r="O988" s="48"/>
      <c r="P988" s="48"/>
      <c r="Q988" s="48"/>
    </row>
    <row r="989" spans="12:17" x14ac:dyDescent="0.25">
      <c r="L989" s="48"/>
      <c r="M989" s="48"/>
      <c r="N989" s="48"/>
      <c r="O989" s="48"/>
      <c r="P989" s="48"/>
      <c r="Q989" s="48"/>
    </row>
    <row r="990" spans="12:17" x14ac:dyDescent="0.25">
      <c r="L990" s="48"/>
      <c r="M990" s="48"/>
      <c r="N990" s="48"/>
      <c r="O990" s="48"/>
      <c r="P990" s="48"/>
      <c r="Q990" s="48"/>
    </row>
    <row r="991" spans="12:17" x14ac:dyDescent="0.25">
      <c r="L991" s="48"/>
      <c r="M991" s="48"/>
      <c r="N991" s="48"/>
      <c r="O991" s="48"/>
      <c r="P991" s="48"/>
      <c r="Q991" s="48"/>
    </row>
    <row r="992" spans="12:17" x14ac:dyDescent="0.25">
      <c r="L992" s="48"/>
      <c r="M992" s="48"/>
      <c r="N992" s="48"/>
      <c r="O992" s="48"/>
      <c r="P992" s="48"/>
      <c r="Q992" s="48"/>
    </row>
    <row r="993" spans="12:17" x14ac:dyDescent="0.25">
      <c r="L993" s="48"/>
      <c r="M993" s="48"/>
      <c r="N993" s="48"/>
      <c r="O993" s="48"/>
      <c r="P993" s="48"/>
      <c r="Q993" s="48"/>
    </row>
    <row r="994" spans="12:17" x14ac:dyDescent="0.25">
      <c r="L994" s="48"/>
      <c r="M994" s="48"/>
      <c r="N994" s="48"/>
      <c r="O994" s="48"/>
      <c r="P994" s="48"/>
      <c r="Q994" s="48"/>
    </row>
    <row r="995" spans="12:17" x14ac:dyDescent="0.25">
      <c r="L995" s="48"/>
      <c r="M995" s="48"/>
      <c r="N995" s="48"/>
      <c r="O995" s="48"/>
      <c r="P995" s="48"/>
      <c r="Q995" s="48"/>
    </row>
    <row r="996" spans="12:17" x14ac:dyDescent="0.25">
      <c r="L996" s="48"/>
      <c r="M996" s="48"/>
      <c r="N996" s="48"/>
      <c r="O996" s="48"/>
      <c r="P996" s="48"/>
      <c r="Q996" s="48"/>
    </row>
    <row r="997" spans="12:17" x14ac:dyDescent="0.25">
      <c r="L997" s="48"/>
      <c r="M997" s="48"/>
      <c r="N997" s="48"/>
      <c r="O997" s="48"/>
      <c r="P997" s="48"/>
      <c r="Q997" s="48"/>
    </row>
    <row r="998" spans="12:17" x14ac:dyDescent="0.25">
      <c r="L998" s="48"/>
      <c r="M998" s="48"/>
      <c r="N998" s="48"/>
      <c r="O998" s="48"/>
      <c r="P998" s="48"/>
      <c r="Q998" s="48"/>
    </row>
    <row r="999" spans="12:17" x14ac:dyDescent="0.25">
      <c r="L999" s="48"/>
      <c r="M999" s="48"/>
      <c r="N999" s="48"/>
      <c r="O999" s="48"/>
      <c r="P999" s="48"/>
      <c r="Q999" s="48"/>
    </row>
    <row r="1000" spans="12:17" x14ac:dyDescent="0.25">
      <c r="L1000" s="48"/>
      <c r="M1000" s="48"/>
      <c r="N1000" s="48"/>
      <c r="O1000" s="48"/>
      <c r="P1000" s="48"/>
      <c r="Q1000" s="48"/>
    </row>
    <row r="1001" spans="12:17" x14ac:dyDescent="0.25">
      <c r="L1001" s="48"/>
      <c r="M1001" s="48"/>
      <c r="N1001" s="48"/>
      <c r="O1001" s="48"/>
      <c r="P1001" s="48"/>
      <c r="Q1001" s="48"/>
    </row>
    <row r="1002" spans="12:17" x14ac:dyDescent="0.25">
      <c r="L1002" s="48"/>
      <c r="M1002" s="48"/>
      <c r="N1002" s="48"/>
      <c r="O1002" s="48"/>
      <c r="P1002" s="48"/>
      <c r="Q1002" s="48"/>
    </row>
    <row r="1003" spans="12:17" x14ac:dyDescent="0.25">
      <c r="L1003" s="48"/>
      <c r="M1003" s="48"/>
      <c r="N1003" s="48"/>
      <c r="O1003" s="48"/>
      <c r="P1003" s="48"/>
      <c r="Q1003" s="48"/>
    </row>
    <row r="1004" spans="12:17" x14ac:dyDescent="0.25">
      <c r="L1004" s="48"/>
      <c r="M1004" s="48"/>
      <c r="N1004" s="48"/>
      <c r="O1004" s="48"/>
      <c r="P1004" s="48"/>
      <c r="Q1004" s="48"/>
    </row>
    <row r="1005" spans="12:17" x14ac:dyDescent="0.25">
      <c r="L1005" s="48"/>
      <c r="M1005" s="48"/>
      <c r="N1005" s="48"/>
      <c r="O1005" s="48"/>
      <c r="P1005" s="48"/>
      <c r="Q1005" s="48"/>
    </row>
    <row r="1006" spans="12:17" x14ac:dyDescent="0.25">
      <c r="L1006" s="48"/>
      <c r="M1006" s="48"/>
      <c r="N1006" s="48"/>
      <c r="O1006" s="48"/>
      <c r="P1006" s="48"/>
      <c r="Q1006" s="48"/>
    </row>
    <row r="1007" spans="12:17" x14ac:dyDescent="0.25">
      <c r="L1007" s="48"/>
      <c r="M1007" s="48"/>
      <c r="N1007" s="48"/>
      <c r="O1007" s="48"/>
      <c r="P1007" s="48"/>
      <c r="Q1007" s="48"/>
    </row>
    <row r="1008" spans="12:17" x14ac:dyDescent="0.25">
      <c r="L1008" s="48"/>
      <c r="M1008" s="48"/>
      <c r="N1008" s="48"/>
      <c r="O1008" s="48"/>
      <c r="P1008" s="48"/>
      <c r="Q1008" s="48"/>
    </row>
    <row r="1009" spans="12:17" x14ac:dyDescent="0.25">
      <c r="L1009" s="48"/>
      <c r="M1009" s="48"/>
      <c r="N1009" s="48"/>
      <c r="O1009" s="48"/>
      <c r="P1009" s="48"/>
      <c r="Q1009" s="48"/>
    </row>
    <row r="1010" spans="12:17" x14ac:dyDescent="0.25">
      <c r="L1010" s="48"/>
      <c r="M1010" s="48"/>
      <c r="N1010" s="48"/>
      <c r="O1010" s="48"/>
      <c r="P1010" s="48"/>
      <c r="Q1010" s="48"/>
    </row>
    <row r="1011" spans="12:17" x14ac:dyDescent="0.25">
      <c r="L1011" s="48"/>
      <c r="M1011" s="48"/>
      <c r="N1011" s="48"/>
      <c r="O1011" s="48"/>
      <c r="P1011" s="48"/>
      <c r="Q1011" s="48"/>
    </row>
    <row r="1012" spans="12:17" x14ac:dyDescent="0.25">
      <c r="L1012" s="48"/>
      <c r="M1012" s="48"/>
      <c r="N1012" s="48"/>
      <c r="O1012" s="48"/>
      <c r="P1012" s="48"/>
      <c r="Q1012" s="48"/>
    </row>
    <row r="1013" spans="12:17" x14ac:dyDescent="0.25">
      <c r="L1013" s="48"/>
      <c r="M1013" s="48"/>
      <c r="N1013" s="48"/>
      <c r="O1013" s="48"/>
      <c r="P1013" s="48"/>
      <c r="Q1013" s="48"/>
    </row>
    <row r="1014" spans="12:17" x14ac:dyDescent="0.25">
      <c r="L1014" s="48"/>
      <c r="M1014" s="48"/>
      <c r="N1014" s="48"/>
      <c r="O1014" s="48"/>
      <c r="P1014" s="48"/>
      <c r="Q1014" s="48"/>
    </row>
    <row r="1015" spans="12:17" x14ac:dyDescent="0.25">
      <c r="L1015" s="48"/>
      <c r="M1015" s="48"/>
      <c r="N1015" s="48"/>
      <c r="O1015" s="48"/>
      <c r="P1015" s="48"/>
      <c r="Q1015" s="48"/>
    </row>
    <row r="1016" spans="12:17" x14ac:dyDescent="0.25">
      <c r="L1016" s="48"/>
      <c r="M1016" s="48"/>
      <c r="N1016" s="48"/>
      <c r="O1016" s="48"/>
      <c r="P1016" s="48"/>
      <c r="Q1016" s="48"/>
    </row>
    <row r="1017" spans="12:17" x14ac:dyDescent="0.25">
      <c r="L1017" s="48"/>
      <c r="M1017" s="48"/>
      <c r="N1017" s="48"/>
      <c r="O1017" s="48"/>
      <c r="P1017" s="48"/>
      <c r="Q1017" s="48"/>
    </row>
    <row r="1018" spans="12:17" x14ac:dyDescent="0.25">
      <c r="L1018" s="48"/>
      <c r="M1018" s="48"/>
      <c r="N1018" s="48"/>
      <c r="O1018" s="48"/>
      <c r="P1018" s="48"/>
      <c r="Q1018" s="48"/>
    </row>
    <row r="1019" spans="12:17" x14ac:dyDescent="0.25">
      <c r="L1019" s="48"/>
      <c r="M1019" s="48"/>
      <c r="N1019" s="48"/>
      <c r="O1019" s="48"/>
      <c r="P1019" s="48"/>
      <c r="Q1019" s="48"/>
    </row>
    <row r="1020" spans="12:17" x14ac:dyDescent="0.25">
      <c r="L1020" s="48"/>
      <c r="M1020" s="48"/>
      <c r="N1020" s="48"/>
      <c r="O1020" s="48"/>
      <c r="P1020" s="48"/>
      <c r="Q1020" s="48"/>
    </row>
    <row r="1021" spans="12:17" x14ac:dyDescent="0.25">
      <c r="L1021" s="48"/>
      <c r="M1021" s="48"/>
      <c r="N1021" s="48"/>
      <c r="O1021" s="48"/>
      <c r="P1021" s="48"/>
      <c r="Q1021" s="48"/>
    </row>
    <row r="1022" spans="12:17" x14ac:dyDescent="0.25">
      <c r="L1022" s="48"/>
      <c r="M1022" s="48"/>
      <c r="N1022" s="48"/>
      <c r="O1022" s="48"/>
      <c r="P1022" s="48"/>
      <c r="Q1022" s="48"/>
    </row>
    <row r="1023" spans="12:17" x14ac:dyDescent="0.25">
      <c r="L1023" s="48"/>
      <c r="M1023" s="48"/>
      <c r="N1023" s="48"/>
      <c r="O1023" s="48"/>
      <c r="P1023" s="48"/>
      <c r="Q1023" s="48"/>
    </row>
    <row r="1024" spans="12:17" x14ac:dyDescent="0.25">
      <c r="L1024" s="48"/>
      <c r="M1024" s="48"/>
      <c r="N1024" s="48"/>
      <c r="O1024" s="48"/>
      <c r="P1024" s="48"/>
      <c r="Q1024" s="48"/>
    </row>
    <row r="1025" spans="12:17" x14ac:dyDescent="0.25">
      <c r="L1025" s="48"/>
      <c r="M1025" s="48"/>
      <c r="N1025" s="48"/>
      <c r="O1025" s="48"/>
      <c r="P1025" s="48"/>
      <c r="Q1025" s="48"/>
    </row>
    <row r="1026" spans="12:17" x14ac:dyDescent="0.25">
      <c r="L1026" s="48"/>
      <c r="M1026" s="48"/>
      <c r="N1026" s="48"/>
      <c r="O1026" s="48"/>
      <c r="P1026" s="48"/>
      <c r="Q1026" s="48"/>
    </row>
    <row r="1027" spans="12:17" x14ac:dyDescent="0.25">
      <c r="L1027" s="48"/>
      <c r="M1027" s="48"/>
      <c r="N1027" s="48"/>
      <c r="O1027" s="48"/>
      <c r="P1027" s="48"/>
      <c r="Q1027" s="48"/>
    </row>
    <row r="1028" spans="12:17" x14ac:dyDescent="0.25">
      <c r="L1028" s="48"/>
      <c r="M1028" s="48"/>
      <c r="N1028" s="48"/>
      <c r="O1028" s="48"/>
      <c r="P1028" s="48"/>
      <c r="Q1028" s="48"/>
    </row>
    <row r="1029" spans="12:17" x14ac:dyDescent="0.25">
      <c r="L1029" s="48"/>
      <c r="M1029" s="48"/>
      <c r="N1029" s="48"/>
      <c r="O1029" s="48"/>
      <c r="P1029" s="48"/>
      <c r="Q1029" s="48"/>
    </row>
    <row r="1030" spans="12:17" x14ac:dyDescent="0.25">
      <c r="L1030" s="48"/>
      <c r="M1030" s="48"/>
      <c r="N1030" s="48"/>
      <c r="O1030" s="48"/>
      <c r="P1030" s="48"/>
      <c r="Q1030" s="48"/>
    </row>
    <row r="1031" spans="12:17" x14ac:dyDescent="0.25">
      <c r="L1031" s="48"/>
      <c r="M1031" s="48"/>
      <c r="N1031" s="48"/>
      <c r="O1031" s="48"/>
      <c r="P1031" s="48"/>
      <c r="Q1031" s="48"/>
    </row>
    <row r="1032" spans="12:17" x14ac:dyDescent="0.25">
      <c r="L1032" s="48"/>
      <c r="M1032" s="48"/>
      <c r="N1032" s="48"/>
      <c r="O1032" s="48"/>
      <c r="P1032" s="48"/>
      <c r="Q1032" s="48"/>
    </row>
    <row r="1033" spans="12:17" x14ac:dyDescent="0.25">
      <c r="L1033" s="48"/>
      <c r="M1033" s="48"/>
      <c r="N1033" s="48"/>
      <c r="O1033" s="48"/>
      <c r="P1033" s="48"/>
      <c r="Q1033" s="48"/>
    </row>
    <row r="1034" spans="12:17" x14ac:dyDescent="0.25">
      <c r="L1034" s="48"/>
      <c r="M1034" s="48"/>
      <c r="N1034" s="48"/>
      <c r="O1034" s="48"/>
      <c r="P1034" s="48"/>
      <c r="Q1034" s="48"/>
    </row>
    <row r="1035" spans="12:17" x14ac:dyDescent="0.25">
      <c r="L1035" s="48"/>
      <c r="M1035" s="48"/>
      <c r="N1035" s="48"/>
      <c r="O1035" s="48"/>
      <c r="P1035" s="48"/>
      <c r="Q1035" s="48"/>
    </row>
    <row r="1036" spans="12:17" x14ac:dyDescent="0.25">
      <c r="L1036" s="48"/>
      <c r="M1036" s="48"/>
      <c r="N1036" s="48"/>
      <c r="O1036" s="48"/>
      <c r="P1036" s="48"/>
      <c r="Q1036" s="48"/>
    </row>
    <row r="1037" spans="12:17" x14ac:dyDescent="0.25">
      <c r="L1037" s="48"/>
      <c r="M1037" s="48"/>
      <c r="N1037" s="48"/>
      <c r="O1037" s="48"/>
      <c r="P1037" s="48"/>
      <c r="Q1037" s="48"/>
    </row>
    <row r="1038" spans="12:17" x14ac:dyDescent="0.25">
      <c r="L1038" s="48"/>
      <c r="M1038" s="48"/>
      <c r="N1038" s="48"/>
      <c r="O1038" s="48"/>
      <c r="P1038" s="48"/>
      <c r="Q1038" s="48"/>
    </row>
    <row r="1039" spans="12:17" x14ac:dyDescent="0.25">
      <c r="L1039" s="48"/>
      <c r="M1039" s="48"/>
      <c r="N1039" s="48"/>
      <c r="O1039" s="48"/>
      <c r="P1039" s="48"/>
      <c r="Q1039" s="48"/>
    </row>
    <row r="1040" spans="12:17" x14ac:dyDescent="0.25">
      <c r="L1040" s="48"/>
      <c r="M1040" s="48"/>
      <c r="N1040" s="48"/>
      <c r="O1040" s="48"/>
      <c r="P1040" s="48"/>
      <c r="Q1040" s="48"/>
    </row>
    <row r="1041" spans="12:17" x14ac:dyDescent="0.25">
      <c r="L1041" s="48"/>
      <c r="M1041" s="48"/>
      <c r="N1041" s="48"/>
      <c r="O1041" s="48"/>
      <c r="P1041" s="48"/>
      <c r="Q1041" s="48"/>
    </row>
    <row r="1042" spans="12:17" x14ac:dyDescent="0.25">
      <c r="L1042" s="48"/>
      <c r="M1042" s="48"/>
      <c r="N1042" s="48"/>
      <c r="O1042" s="48"/>
      <c r="P1042" s="48"/>
      <c r="Q1042" s="48"/>
    </row>
    <row r="1043" spans="12:17" x14ac:dyDescent="0.25">
      <c r="L1043" s="48"/>
      <c r="M1043" s="48"/>
      <c r="N1043" s="48"/>
      <c r="O1043" s="48"/>
      <c r="P1043" s="48"/>
      <c r="Q1043" s="48"/>
    </row>
    <row r="1044" spans="12:17" x14ac:dyDescent="0.25">
      <c r="L1044" s="48"/>
      <c r="M1044" s="48"/>
      <c r="N1044" s="48"/>
      <c r="O1044" s="48"/>
      <c r="P1044" s="48"/>
      <c r="Q1044" s="48"/>
    </row>
    <row r="1045" spans="12:17" x14ac:dyDescent="0.25">
      <c r="L1045" s="48"/>
      <c r="M1045" s="48"/>
      <c r="N1045" s="48"/>
      <c r="O1045" s="48"/>
      <c r="P1045" s="48"/>
      <c r="Q1045" s="48"/>
    </row>
    <row r="1046" spans="12:17" x14ac:dyDescent="0.25">
      <c r="L1046" s="48"/>
      <c r="M1046" s="48"/>
      <c r="N1046" s="48"/>
      <c r="O1046" s="48"/>
      <c r="P1046" s="48"/>
      <c r="Q1046" s="48"/>
    </row>
    <row r="1047" spans="12:17" x14ac:dyDescent="0.25">
      <c r="L1047" s="48"/>
      <c r="M1047" s="48"/>
      <c r="N1047" s="48"/>
      <c r="O1047" s="48"/>
      <c r="P1047" s="48"/>
      <c r="Q1047" s="48"/>
    </row>
    <row r="1048" spans="12:17" x14ac:dyDescent="0.25">
      <c r="L1048" s="48"/>
      <c r="M1048" s="48"/>
      <c r="N1048" s="48"/>
      <c r="O1048" s="48"/>
      <c r="P1048" s="48"/>
      <c r="Q1048" s="48"/>
    </row>
    <row r="1049" spans="12:17" x14ac:dyDescent="0.25">
      <c r="L1049" s="48"/>
      <c r="M1049" s="48"/>
      <c r="N1049" s="48"/>
      <c r="O1049" s="48"/>
      <c r="P1049" s="48"/>
      <c r="Q1049" s="48"/>
    </row>
    <row r="1050" spans="12:17" x14ac:dyDescent="0.25">
      <c r="L1050" s="48"/>
      <c r="M1050" s="48"/>
      <c r="N1050" s="48"/>
      <c r="O1050" s="48"/>
      <c r="P1050" s="48"/>
      <c r="Q1050" s="48"/>
    </row>
    <row r="1051" spans="12:17" x14ac:dyDescent="0.25">
      <c r="L1051" s="48"/>
      <c r="M1051" s="48"/>
      <c r="N1051" s="48"/>
      <c r="O1051" s="48"/>
      <c r="P1051" s="48"/>
      <c r="Q1051" s="48"/>
    </row>
    <row r="1052" spans="12:17" x14ac:dyDescent="0.25">
      <c r="L1052" s="48"/>
      <c r="M1052" s="48"/>
      <c r="N1052" s="48"/>
      <c r="O1052" s="48"/>
      <c r="P1052" s="48"/>
      <c r="Q1052" s="48"/>
    </row>
    <row r="1053" spans="12:17" x14ac:dyDescent="0.25">
      <c r="L1053" s="48"/>
      <c r="M1053" s="48"/>
      <c r="N1053" s="48"/>
      <c r="O1053" s="48"/>
      <c r="P1053" s="48"/>
      <c r="Q1053" s="48"/>
    </row>
    <row r="1054" spans="12:17" x14ac:dyDescent="0.25">
      <c r="L1054" s="48"/>
      <c r="M1054" s="48"/>
      <c r="N1054" s="48"/>
      <c r="O1054" s="48"/>
      <c r="P1054" s="48"/>
      <c r="Q1054" s="48"/>
    </row>
    <row r="1055" spans="12:17" x14ac:dyDescent="0.25">
      <c r="L1055" s="48"/>
      <c r="M1055" s="48"/>
      <c r="N1055" s="48"/>
      <c r="O1055" s="48"/>
      <c r="P1055" s="48"/>
      <c r="Q1055" s="48"/>
    </row>
    <row r="1056" spans="12:17" x14ac:dyDescent="0.25">
      <c r="L1056" s="48"/>
      <c r="M1056" s="48"/>
      <c r="N1056" s="48"/>
      <c r="O1056" s="48"/>
      <c r="P1056" s="48"/>
      <c r="Q1056" s="48"/>
    </row>
    <row r="1057" spans="12:17" x14ac:dyDescent="0.25">
      <c r="L1057" s="48"/>
      <c r="M1057" s="48"/>
      <c r="N1057" s="48"/>
      <c r="O1057" s="48"/>
      <c r="P1057" s="48"/>
      <c r="Q1057" s="48"/>
    </row>
    <row r="1058" spans="12:17" x14ac:dyDescent="0.25">
      <c r="L1058" s="48"/>
      <c r="M1058" s="48"/>
      <c r="N1058" s="48"/>
      <c r="O1058" s="48"/>
      <c r="P1058" s="48"/>
      <c r="Q1058" s="48"/>
    </row>
    <row r="1059" spans="12:17" x14ac:dyDescent="0.25">
      <c r="L1059" s="48"/>
      <c r="M1059" s="48"/>
      <c r="N1059" s="48"/>
      <c r="O1059" s="48"/>
      <c r="P1059" s="48"/>
      <c r="Q1059" s="48"/>
    </row>
    <row r="1060" spans="12:17" x14ac:dyDescent="0.25">
      <c r="L1060" s="48"/>
      <c r="M1060" s="48"/>
      <c r="N1060" s="48"/>
      <c r="O1060" s="48"/>
      <c r="P1060" s="48"/>
      <c r="Q1060" s="48"/>
    </row>
    <row r="1061" spans="12:17" x14ac:dyDescent="0.25">
      <c r="L1061" s="48"/>
      <c r="M1061" s="48"/>
      <c r="N1061" s="48"/>
      <c r="O1061" s="48"/>
      <c r="P1061" s="48"/>
      <c r="Q1061" s="48"/>
    </row>
    <row r="1062" spans="12:17" x14ac:dyDescent="0.25">
      <c r="L1062" s="48"/>
      <c r="M1062" s="48"/>
      <c r="N1062" s="48"/>
      <c r="O1062" s="48"/>
      <c r="P1062" s="48"/>
      <c r="Q1062" s="48"/>
    </row>
    <row r="1063" spans="12:17" x14ac:dyDescent="0.25">
      <c r="L1063" s="48"/>
      <c r="M1063" s="48"/>
      <c r="N1063" s="48"/>
      <c r="O1063" s="48"/>
      <c r="P1063" s="48"/>
      <c r="Q1063" s="48"/>
    </row>
    <row r="1064" spans="12:17" x14ac:dyDescent="0.25">
      <c r="L1064" s="48"/>
      <c r="M1064" s="48"/>
      <c r="N1064" s="48"/>
      <c r="O1064" s="48"/>
      <c r="P1064" s="48"/>
      <c r="Q1064" s="48"/>
    </row>
    <row r="1065" spans="12:17" x14ac:dyDescent="0.25">
      <c r="L1065" s="48"/>
      <c r="M1065" s="48"/>
      <c r="N1065" s="48"/>
      <c r="O1065" s="48"/>
      <c r="P1065" s="48"/>
      <c r="Q1065" s="48"/>
    </row>
    <row r="1066" spans="12:17" x14ac:dyDescent="0.25">
      <c r="L1066" s="48"/>
      <c r="M1066" s="48"/>
      <c r="N1066" s="48"/>
      <c r="O1066" s="48"/>
      <c r="P1066" s="48"/>
      <c r="Q1066" s="48"/>
    </row>
    <row r="1067" spans="12:17" x14ac:dyDescent="0.25">
      <c r="L1067" s="48"/>
      <c r="M1067" s="48"/>
      <c r="N1067" s="48"/>
      <c r="O1067" s="48"/>
      <c r="P1067" s="48"/>
      <c r="Q1067" s="48"/>
    </row>
    <row r="1068" spans="12:17" x14ac:dyDescent="0.25">
      <c r="L1068" s="48"/>
      <c r="M1068" s="48"/>
      <c r="N1068" s="48"/>
      <c r="O1068" s="48"/>
      <c r="P1068" s="48"/>
      <c r="Q1068" s="48"/>
    </row>
    <row r="1069" spans="12:17" x14ac:dyDescent="0.25">
      <c r="L1069" s="48"/>
      <c r="M1069" s="48"/>
      <c r="N1069" s="48"/>
      <c r="O1069" s="48"/>
      <c r="P1069" s="48"/>
      <c r="Q1069" s="48"/>
    </row>
    <row r="1070" spans="12:17" x14ac:dyDescent="0.25">
      <c r="L1070" s="48"/>
      <c r="M1070" s="48"/>
      <c r="N1070" s="48"/>
      <c r="O1070" s="48"/>
      <c r="P1070" s="48"/>
      <c r="Q1070" s="48"/>
    </row>
    <row r="1071" spans="12:17" x14ac:dyDescent="0.25">
      <c r="L1071" s="48"/>
      <c r="M1071" s="48"/>
      <c r="N1071" s="48"/>
      <c r="O1071" s="48"/>
      <c r="P1071" s="48"/>
      <c r="Q1071" s="48"/>
    </row>
    <row r="1072" spans="12:17" x14ac:dyDescent="0.25">
      <c r="L1072" s="48"/>
      <c r="M1072" s="48"/>
      <c r="N1072" s="48"/>
      <c r="O1072" s="48"/>
      <c r="P1072" s="48"/>
      <c r="Q1072" s="48"/>
    </row>
    <row r="1073" spans="12:17" x14ac:dyDescent="0.25">
      <c r="L1073" s="48"/>
      <c r="M1073" s="48"/>
      <c r="N1073" s="48"/>
      <c r="O1073" s="48"/>
      <c r="P1073" s="48"/>
      <c r="Q1073" s="48"/>
    </row>
    <row r="1074" spans="12:17" x14ac:dyDescent="0.25">
      <c r="L1074" s="48"/>
      <c r="M1074" s="48"/>
      <c r="N1074" s="48"/>
      <c r="O1074" s="48"/>
      <c r="P1074" s="48"/>
      <c r="Q1074" s="48"/>
    </row>
    <row r="1075" spans="12:17" x14ac:dyDescent="0.25">
      <c r="L1075" s="48"/>
      <c r="M1075" s="48"/>
      <c r="N1075" s="48"/>
      <c r="O1075" s="48"/>
      <c r="P1075" s="48"/>
      <c r="Q1075" s="48"/>
    </row>
    <row r="1076" spans="12:17" x14ac:dyDescent="0.25">
      <c r="L1076" s="48"/>
      <c r="M1076" s="48"/>
      <c r="N1076" s="48"/>
      <c r="O1076" s="48"/>
      <c r="P1076" s="48"/>
      <c r="Q1076" s="48"/>
    </row>
    <row r="1077" spans="12:17" x14ac:dyDescent="0.25">
      <c r="L1077" s="48"/>
      <c r="M1077" s="48"/>
      <c r="N1077" s="48"/>
      <c r="O1077" s="48"/>
      <c r="P1077" s="48"/>
      <c r="Q1077" s="48"/>
    </row>
    <row r="1078" spans="12:17" x14ac:dyDescent="0.25">
      <c r="L1078" s="48"/>
      <c r="M1078" s="48"/>
      <c r="N1078" s="48"/>
      <c r="O1078" s="48"/>
      <c r="P1078" s="48"/>
      <c r="Q1078" s="48"/>
    </row>
    <row r="1079" spans="12:17" x14ac:dyDescent="0.25">
      <c r="L1079" s="48"/>
      <c r="M1079" s="48"/>
      <c r="N1079" s="48"/>
      <c r="O1079" s="48"/>
      <c r="P1079" s="48"/>
      <c r="Q1079" s="48"/>
    </row>
    <row r="1080" spans="12:17" x14ac:dyDescent="0.25">
      <c r="L1080" s="48"/>
      <c r="M1080" s="48"/>
      <c r="N1080" s="48"/>
      <c r="O1080" s="48"/>
      <c r="P1080" s="48"/>
      <c r="Q1080" s="48"/>
    </row>
    <row r="1081" spans="12:17" x14ac:dyDescent="0.25">
      <c r="L1081" s="48"/>
      <c r="M1081" s="48"/>
      <c r="N1081" s="48"/>
      <c r="O1081" s="48"/>
      <c r="P1081" s="48"/>
      <c r="Q1081" s="48"/>
    </row>
    <row r="1082" spans="12:17" x14ac:dyDescent="0.25">
      <c r="L1082" s="48"/>
      <c r="M1082" s="48"/>
      <c r="N1082" s="48"/>
      <c r="O1082" s="48"/>
      <c r="P1082" s="48"/>
      <c r="Q1082" s="48"/>
    </row>
    <row r="1083" spans="12:17" x14ac:dyDescent="0.25">
      <c r="L1083" s="48"/>
      <c r="M1083" s="48"/>
      <c r="N1083" s="48"/>
      <c r="O1083" s="48"/>
      <c r="P1083" s="48"/>
      <c r="Q1083" s="48"/>
    </row>
    <row r="1084" spans="12:17" x14ac:dyDescent="0.25">
      <c r="L1084" s="48"/>
      <c r="M1084" s="48"/>
      <c r="N1084" s="48"/>
      <c r="O1084" s="48"/>
      <c r="P1084" s="48"/>
      <c r="Q1084" s="48"/>
    </row>
    <row r="1085" spans="12:17" x14ac:dyDescent="0.25">
      <c r="L1085" s="48"/>
      <c r="M1085" s="48"/>
      <c r="N1085" s="48"/>
      <c r="O1085" s="48"/>
      <c r="P1085" s="48"/>
      <c r="Q1085" s="48"/>
    </row>
    <row r="1086" spans="12:17" x14ac:dyDescent="0.25">
      <c r="L1086" s="48"/>
      <c r="M1086" s="48"/>
      <c r="N1086" s="48"/>
      <c r="O1086" s="48"/>
      <c r="P1086" s="48"/>
      <c r="Q1086" s="48"/>
    </row>
    <row r="1087" spans="12:17" x14ac:dyDescent="0.25">
      <c r="L1087" s="48"/>
      <c r="M1087" s="48"/>
      <c r="N1087" s="48"/>
      <c r="O1087" s="48"/>
      <c r="P1087" s="48"/>
      <c r="Q1087" s="48"/>
    </row>
    <row r="1088" spans="12:17" x14ac:dyDescent="0.25">
      <c r="L1088" s="48"/>
      <c r="M1088" s="48"/>
      <c r="N1088" s="48"/>
      <c r="O1088" s="48"/>
      <c r="P1088" s="48"/>
      <c r="Q1088" s="48"/>
    </row>
    <row r="1089" spans="12:17" x14ac:dyDescent="0.25">
      <c r="L1089" s="48"/>
      <c r="M1089" s="48"/>
      <c r="N1089" s="48"/>
      <c r="O1089" s="48"/>
      <c r="P1089" s="48"/>
      <c r="Q1089" s="48"/>
    </row>
    <row r="1090" spans="12:17" x14ac:dyDescent="0.25">
      <c r="L1090" s="48"/>
      <c r="M1090" s="48"/>
      <c r="N1090" s="48"/>
      <c r="O1090" s="48"/>
      <c r="P1090" s="48"/>
      <c r="Q1090" s="48"/>
    </row>
    <row r="1091" spans="12:17" x14ac:dyDescent="0.25">
      <c r="L1091" s="48"/>
      <c r="M1091" s="48"/>
      <c r="N1091" s="48"/>
      <c r="O1091" s="48"/>
      <c r="P1091" s="48"/>
      <c r="Q1091" s="48"/>
    </row>
    <row r="1092" spans="12:17" x14ac:dyDescent="0.25">
      <c r="L1092" s="48"/>
      <c r="M1092" s="48"/>
      <c r="N1092" s="48"/>
      <c r="O1092" s="48"/>
      <c r="P1092" s="48"/>
      <c r="Q1092" s="48"/>
    </row>
    <row r="1093" spans="12:17" x14ac:dyDescent="0.25">
      <c r="L1093" s="48"/>
      <c r="M1093" s="48"/>
      <c r="N1093" s="48"/>
      <c r="O1093" s="48"/>
      <c r="P1093" s="48"/>
      <c r="Q1093" s="48"/>
    </row>
    <row r="1094" spans="12:17" x14ac:dyDescent="0.25">
      <c r="L1094" s="48"/>
      <c r="M1094" s="48"/>
      <c r="N1094" s="48"/>
      <c r="O1094" s="48"/>
      <c r="P1094" s="48"/>
      <c r="Q1094" s="48"/>
    </row>
    <row r="1095" spans="12:17" x14ac:dyDescent="0.25">
      <c r="L1095" s="48"/>
      <c r="M1095" s="48"/>
      <c r="N1095" s="48"/>
      <c r="O1095" s="48"/>
      <c r="P1095" s="48"/>
      <c r="Q1095" s="48"/>
    </row>
    <row r="1096" spans="12:17" x14ac:dyDescent="0.25">
      <c r="L1096" s="48"/>
      <c r="M1096" s="48"/>
      <c r="N1096" s="48"/>
      <c r="O1096" s="48"/>
      <c r="P1096" s="48"/>
      <c r="Q1096" s="48"/>
    </row>
    <row r="1097" spans="12:17" x14ac:dyDescent="0.25">
      <c r="L1097" s="48"/>
      <c r="M1097" s="48"/>
      <c r="N1097" s="48"/>
      <c r="O1097" s="48"/>
      <c r="P1097" s="48"/>
      <c r="Q1097" s="48"/>
    </row>
    <row r="1098" spans="12:17" x14ac:dyDescent="0.25">
      <c r="L1098" s="48"/>
      <c r="M1098" s="48"/>
      <c r="N1098" s="48"/>
      <c r="O1098" s="48"/>
      <c r="P1098" s="48"/>
      <c r="Q1098" s="48"/>
    </row>
    <row r="1099" spans="12:17" x14ac:dyDescent="0.25">
      <c r="L1099" s="48"/>
      <c r="M1099" s="48"/>
      <c r="N1099" s="48"/>
      <c r="O1099" s="48"/>
      <c r="P1099" s="48"/>
      <c r="Q1099" s="48"/>
    </row>
    <row r="1100" spans="12:17" x14ac:dyDescent="0.25">
      <c r="L1100" s="48"/>
      <c r="M1100" s="48"/>
      <c r="N1100" s="48"/>
      <c r="O1100" s="48"/>
      <c r="P1100" s="48"/>
      <c r="Q1100" s="48"/>
    </row>
    <row r="1101" spans="12:17" x14ac:dyDescent="0.25">
      <c r="L1101" s="48"/>
      <c r="M1101" s="48"/>
      <c r="N1101" s="48"/>
      <c r="O1101" s="48"/>
      <c r="P1101" s="48"/>
      <c r="Q1101" s="48"/>
    </row>
    <row r="1102" spans="12:17" x14ac:dyDescent="0.25">
      <c r="L1102" s="48"/>
      <c r="M1102" s="48"/>
      <c r="N1102" s="48"/>
      <c r="O1102" s="48"/>
      <c r="P1102" s="48"/>
      <c r="Q1102" s="48"/>
    </row>
    <row r="1103" spans="12:17" x14ac:dyDescent="0.25">
      <c r="L1103" s="48"/>
      <c r="M1103" s="48"/>
      <c r="N1103" s="48"/>
      <c r="O1103" s="48"/>
      <c r="P1103" s="48"/>
      <c r="Q1103" s="48"/>
    </row>
    <row r="1104" spans="12:17" x14ac:dyDescent="0.25">
      <c r="L1104" s="48"/>
      <c r="M1104" s="48"/>
      <c r="N1104" s="48"/>
      <c r="O1104" s="48"/>
      <c r="P1104" s="48"/>
      <c r="Q1104" s="48"/>
    </row>
    <row r="1105" spans="12:17" x14ac:dyDescent="0.25">
      <c r="L1105" s="48"/>
      <c r="M1105" s="48"/>
      <c r="N1105" s="48"/>
      <c r="O1105" s="48"/>
      <c r="P1105" s="48"/>
      <c r="Q1105" s="48"/>
    </row>
    <row r="1106" spans="12:17" x14ac:dyDescent="0.25">
      <c r="L1106" s="48"/>
      <c r="M1106" s="48"/>
      <c r="N1106" s="48"/>
      <c r="O1106" s="48"/>
      <c r="P1106" s="48"/>
      <c r="Q1106" s="48"/>
    </row>
    <row r="1107" spans="12:17" x14ac:dyDescent="0.25">
      <c r="L1107" s="48"/>
      <c r="M1107" s="48"/>
      <c r="N1107" s="48"/>
      <c r="O1107" s="48"/>
      <c r="P1107" s="48"/>
      <c r="Q1107" s="48"/>
    </row>
    <row r="1108" spans="12:17" x14ac:dyDescent="0.25">
      <c r="L1108" s="48"/>
      <c r="M1108" s="48"/>
      <c r="N1108" s="48"/>
      <c r="O1108" s="48"/>
      <c r="P1108" s="48"/>
      <c r="Q1108" s="48"/>
    </row>
    <row r="1109" spans="12:17" x14ac:dyDescent="0.25">
      <c r="L1109" s="48"/>
      <c r="M1109" s="48"/>
      <c r="N1109" s="48"/>
      <c r="O1109" s="48"/>
      <c r="P1109" s="48"/>
      <c r="Q1109" s="48"/>
    </row>
    <row r="1110" spans="12:17" x14ac:dyDescent="0.25">
      <c r="L1110" s="48"/>
      <c r="M1110" s="48"/>
      <c r="N1110" s="48"/>
      <c r="O1110" s="48"/>
      <c r="P1110" s="48"/>
      <c r="Q1110" s="48"/>
    </row>
    <row r="1111" spans="12:17" x14ac:dyDescent="0.25">
      <c r="L1111" s="48"/>
      <c r="M1111" s="48"/>
      <c r="N1111" s="48"/>
      <c r="O1111" s="48"/>
      <c r="P1111" s="48"/>
      <c r="Q1111" s="48"/>
    </row>
    <row r="1112" spans="12:17" x14ac:dyDescent="0.25">
      <c r="L1112" s="48"/>
      <c r="M1112" s="48"/>
      <c r="N1112" s="48"/>
      <c r="O1112" s="48"/>
      <c r="P1112" s="48"/>
      <c r="Q1112" s="48"/>
    </row>
    <row r="1113" spans="12:17" x14ac:dyDescent="0.25">
      <c r="L1113" s="48"/>
      <c r="M1113" s="48"/>
      <c r="N1113" s="48"/>
      <c r="O1113" s="48"/>
      <c r="P1113" s="48"/>
      <c r="Q1113" s="48"/>
    </row>
    <row r="1114" spans="12:17" x14ac:dyDescent="0.25">
      <c r="L1114" s="48"/>
      <c r="M1114" s="48"/>
      <c r="N1114" s="48"/>
      <c r="O1114" s="48"/>
      <c r="P1114" s="48"/>
      <c r="Q1114" s="48"/>
    </row>
    <row r="1115" spans="12:17" x14ac:dyDescent="0.25">
      <c r="L1115" s="48"/>
      <c r="M1115" s="48"/>
      <c r="N1115" s="48"/>
      <c r="O1115" s="48"/>
      <c r="P1115" s="48"/>
      <c r="Q1115" s="48"/>
    </row>
    <row r="1116" spans="12:17" x14ac:dyDescent="0.25">
      <c r="L1116" s="48"/>
      <c r="M1116" s="48"/>
      <c r="N1116" s="48"/>
      <c r="O1116" s="48"/>
      <c r="P1116" s="48"/>
      <c r="Q1116" s="48"/>
    </row>
    <row r="1117" spans="12:17" x14ac:dyDescent="0.25">
      <c r="L1117" s="48"/>
      <c r="M1117" s="48"/>
      <c r="N1117" s="48"/>
      <c r="O1117" s="48"/>
      <c r="P1117" s="48"/>
      <c r="Q1117" s="48"/>
    </row>
    <row r="1118" spans="12:17" x14ac:dyDescent="0.25">
      <c r="L1118" s="48"/>
      <c r="M1118" s="48"/>
      <c r="N1118" s="48"/>
      <c r="O1118" s="48"/>
      <c r="P1118" s="48"/>
      <c r="Q1118" s="48"/>
    </row>
    <row r="1119" spans="12:17" x14ac:dyDescent="0.25">
      <c r="L1119" s="48"/>
      <c r="M1119" s="48"/>
      <c r="N1119" s="48"/>
      <c r="O1119" s="48"/>
      <c r="P1119" s="48"/>
      <c r="Q1119" s="48"/>
    </row>
    <row r="1120" spans="12:17" x14ac:dyDescent="0.25">
      <c r="L1120" s="48"/>
      <c r="M1120" s="48"/>
      <c r="N1120" s="48"/>
      <c r="O1120" s="48"/>
      <c r="P1120" s="48"/>
      <c r="Q1120" s="48"/>
    </row>
    <row r="1121" spans="12:17" x14ac:dyDescent="0.25">
      <c r="L1121" s="48"/>
      <c r="M1121" s="48"/>
      <c r="N1121" s="48"/>
      <c r="O1121" s="48"/>
      <c r="P1121" s="48"/>
      <c r="Q1121" s="48"/>
    </row>
    <row r="1122" spans="12:17" x14ac:dyDescent="0.25">
      <c r="L1122" s="48"/>
      <c r="M1122" s="48"/>
      <c r="N1122" s="48"/>
      <c r="O1122" s="48"/>
      <c r="P1122" s="48"/>
      <c r="Q1122" s="48"/>
    </row>
    <row r="1123" spans="12:17" x14ac:dyDescent="0.25">
      <c r="L1123" s="48"/>
      <c r="M1123" s="48"/>
      <c r="N1123" s="48"/>
      <c r="O1123" s="48"/>
      <c r="P1123" s="48"/>
      <c r="Q1123" s="48"/>
    </row>
    <row r="1124" spans="12:17" x14ac:dyDescent="0.25">
      <c r="L1124" s="48"/>
      <c r="M1124" s="48"/>
      <c r="N1124" s="48"/>
      <c r="O1124" s="48"/>
      <c r="P1124" s="48"/>
      <c r="Q1124" s="48"/>
    </row>
    <row r="1125" spans="12:17" x14ac:dyDescent="0.25">
      <c r="L1125" s="48"/>
      <c r="M1125" s="48"/>
      <c r="N1125" s="48"/>
      <c r="O1125" s="48"/>
      <c r="P1125" s="48"/>
      <c r="Q1125" s="48"/>
    </row>
    <row r="1126" spans="12:17" x14ac:dyDescent="0.25">
      <c r="L1126" s="48"/>
      <c r="M1126" s="48"/>
      <c r="N1126" s="48"/>
      <c r="O1126" s="48"/>
      <c r="P1126" s="48"/>
      <c r="Q1126" s="48"/>
    </row>
    <row r="1127" spans="12:17" x14ac:dyDescent="0.25">
      <c r="L1127" s="48"/>
      <c r="M1127" s="48"/>
      <c r="N1127" s="48"/>
      <c r="O1127" s="48"/>
      <c r="P1127" s="48"/>
      <c r="Q1127" s="48"/>
    </row>
    <row r="1128" spans="12:17" x14ac:dyDescent="0.25">
      <c r="L1128" s="48"/>
      <c r="M1128" s="48"/>
      <c r="N1128" s="48"/>
      <c r="O1128" s="48"/>
      <c r="P1128" s="48"/>
      <c r="Q1128" s="48"/>
    </row>
    <row r="1129" spans="12:17" x14ac:dyDescent="0.25">
      <c r="L1129" s="48"/>
      <c r="M1129" s="48"/>
      <c r="N1129" s="48"/>
      <c r="O1129" s="48"/>
      <c r="P1129" s="48"/>
      <c r="Q1129" s="48"/>
    </row>
    <row r="1130" spans="12:17" x14ac:dyDescent="0.25">
      <c r="L1130" s="48"/>
      <c r="M1130" s="48"/>
      <c r="N1130" s="48"/>
      <c r="O1130" s="48"/>
      <c r="P1130" s="48"/>
      <c r="Q1130" s="48"/>
    </row>
    <row r="1131" spans="12:17" x14ac:dyDescent="0.25">
      <c r="L1131" s="48"/>
      <c r="M1131" s="48"/>
      <c r="N1131" s="48"/>
      <c r="O1131" s="48"/>
      <c r="P1131" s="48"/>
      <c r="Q1131" s="48"/>
    </row>
    <row r="1132" spans="12:17" x14ac:dyDescent="0.25">
      <c r="L1132" s="48"/>
      <c r="M1132" s="48"/>
      <c r="N1132" s="48"/>
      <c r="O1132" s="48"/>
      <c r="P1132" s="48"/>
      <c r="Q1132" s="48"/>
    </row>
    <row r="1133" spans="12:17" x14ac:dyDescent="0.25">
      <c r="L1133" s="48"/>
      <c r="M1133" s="48"/>
      <c r="N1133" s="48"/>
      <c r="O1133" s="48"/>
      <c r="P1133" s="48"/>
      <c r="Q1133" s="48"/>
    </row>
    <row r="1134" spans="12:17" x14ac:dyDescent="0.25">
      <c r="L1134" s="48"/>
      <c r="M1134" s="48"/>
      <c r="N1134" s="48"/>
      <c r="O1134" s="48"/>
      <c r="P1134" s="48"/>
      <c r="Q1134" s="48"/>
    </row>
    <row r="1135" spans="12:17" x14ac:dyDescent="0.25">
      <c r="L1135" s="48"/>
      <c r="M1135" s="48"/>
      <c r="N1135" s="48"/>
      <c r="O1135" s="48"/>
      <c r="P1135" s="48"/>
      <c r="Q1135" s="48"/>
    </row>
    <row r="1136" spans="12:17" x14ac:dyDescent="0.25">
      <c r="L1136" s="48"/>
      <c r="M1136" s="48"/>
      <c r="N1136" s="48"/>
      <c r="O1136" s="48"/>
      <c r="P1136" s="48"/>
      <c r="Q1136" s="48"/>
    </row>
    <row r="1137" spans="12:17" x14ac:dyDescent="0.25">
      <c r="L1137" s="48"/>
      <c r="M1137" s="48"/>
      <c r="N1137" s="48"/>
      <c r="O1137" s="48"/>
      <c r="P1137" s="48"/>
      <c r="Q1137" s="48"/>
    </row>
    <row r="1138" spans="12:17" x14ac:dyDescent="0.25">
      <c r="L1138" s="48"/>
      <c r="M1138" s="48"/>
      <c r="N1138" s="48"/>
      <c r="O1138" s="48"/>
      <c r="P1138" s="48"/>
      <c r="Q1138" s="48"/>
    </row>
    <row r="1139" spans="12:17" x14ac:dyDescent="0.25">
      <c r="L1139" s="48"/>
      <c r="M1139" s="48"/>
      <c r="N1139" s="48"/>
      <c r="O1139" s="48"/>
      <c r="P1139" s="48"/>
      <c r="Q1139" s="48"/>
    </row>
    <row r="1140" spans="12:17" x14ac:dyDescent="0.25">
      <c r="L1140" s="48"/>
      <c r="M1140" s="48"/>
      <c r="N1140" s="48"/>
      <c r="O1140" s="48"/>
      <c r="P1140" s="48"/>
      <c r="Q1140" s="48"/>
    </row>
    <row r="1141" spans="12:17" x14ac:dyDescent="0.25">
      <c r="L1141" s="48"/>
      <c r="M1141" s="48"/>
      <c r="N1141" s="48"/>
      <c r="O1141" s="48"/>
      <c r="P1141" s="48"/>
      <c r="Q1141" s="48"/>
    </row>
    <row r="1142" spans="12:17" x14ac:dyDescent="0.25">
      <c r="L1142" s="48"/>
      <c r="M1142" s="48"/>
      <c r="N1142" s="48"/>
      <c r="O1142" s="48"/>
      <c r="P1142" s="48"/>
      <c r="Q1142" s="48"/>
    </row>
    <row r="1143" spans="12:17" x14ac:dyDescent="0.25">
      <c r="L1143" s="48"/>
      <c r="M1143" s="48"/>
      <c r="N1143" s="48"/>
      <c r="O1143" s="48"/>
      <c r="P1143" s="48"/>
      <c r="Q1143" s="48"/>
    </row>
    <row r="1144" spans="12:17" x14ac:dyDescent="0.25">
      <c r="L1144" s="48"/>
      <c r="M1144" s="48"/>
      <c r="N1144" s="48"/>
      <c r="O1144" s="48"/>
      <c r="P1144" s="48"/>
      <c r="Q1144" s="48"/>
    </row>
    <row r="1145" spans="12:17" x14ac:dyDescent="0.25">
      <c r="L1145" s="48"/>
      <c r="M1145" s="48"/>
      <c r="N1145" s="48"/>
      <c r="O1145" s="48"/>
      <c r="P1145" s="48"/>
      <c r="Q1145" s="48"/>
    </row>
    <row r="1146" spans="12:17" x14ac:dyDescent="0.25">
      <c r="L1146" s="48"/>
      <c r="M1146" s="48"/>
      <c r="N1146" s="48"/>
      <c r="O1146" s="48"/>
      <c r="P1146" s="48"/>
      <c r="Q1146" s="48"/>
    </row>
    <row r="1147" spans="12:17" x14ac:dyDescent="0.25">
      <c r="L1147" s="48"/>
      <c r="M1147" s="48"/>
      <c r="N1147" s="48"/>
      <c r="O1147" s="48"/>
      <c r="P1147" s="48"/>
      <c r="Q1147" s="48"/>
    </row>
    <row r="1148" spans="12:17" x14ac:dyDescent="0.25">
      <c r="L1148" s="48"/>
      <c r="M1148" s="48"/>
      <c r="N1148" s="48"/>
      <c r="O1148" s="48"/>
      <c r="P1148" s="48"/>
      <c r="Q1148" s="48"/>
    </row>
    <row r="1149" spans="12:17" x14ac:dyDescent="0.25">
      <c r="L1149" s="48"/>
      <c r="M1149" s="48"/>
      <c r="N1149" s="48"/>
      <c r="O1149" s="48"/>
      <c r="P1149" s="48"/>
      <c r="Q1149" s="48"/>
    </row>
    <row r="1150" spans="12:17" x14ac:dyDescent="0.25">
      <c r="L1150" s="48"/>
      <c r="M1150" s="48"/>
      <c r="N1150" s="48"/>
      <c r="O1150" s="48"/>
      <c r="P1150" s="48"/>
      <c r="Q1150" s="48"/>
    </row>
    <row r="1151" spans="12:17" x14ac:dyDescent="0.25">
      <c r="L1151" s="48"/>
      <c r="M1151" s="48"/>
      <c r="N1151" s="48"/>
      <c r="O1151" s="48"/>
      <c r="P1151" s="48"/>
      <c r="Q1151" s="48"/>
    </row>
    <row r="1152" spans="12:17" x14ac:dyDescent="0.25">
      <c r="L1152" s="48"/>
      <c r="M1152" s="48"/>
      <c r="N1152" s="48"/>
      <c r="O1152" s="48"/>
      <c r="P1152" s="48"/>
      <c r="Q1152" s="48"/>
    </row>
    <row r="1153" spans="12:17" x14ac:dyDescent="0.25">
      <c r="L1153" s="48"/>
      <c r="M1153" s="48"/>
      <c r="N1153" s="48"/>
      <c r="O1153" s="48"/>
      <c r="P1153" s="48"/>
      <c r="Q1153" s="48"/>
    </row>
    <row r="1154" spans="12:17" x14ac:dyDescent="0.25">
      <c r="L1154" s="48"/>
      <c r="M1154" s="48"/>
      <c r="N1154" s="48"/>
      <c r="O1154" s="48"/>
      <c r="P1154" s="48"/>
      <c r="Q1154" s="48"/>
    </row>
    <row r="1155" spans="12:17" x14ac:dyDescent="0.25">
      <c r="L1155" s="48"/>
      <c r="M1155" s="48"/>
      <c r="N1155" s="48"/>
      <c r="O1155" s="48"/>
      <c r="P1155" s="48"/>
      <c r="Q1155" s="48"/>
    </row>
    <row r="1156" spans="12:17" x14ac:dyDescent="0.25">
      <c r="L1156" s="48"/>
      <c r="M1156" s="48"/>
      <c r="N1156" s="48"/>
      <c r="O1156" s="48"/>
      <c r="P1156" s="48"/>
      <c r="Q1156" s="48"/>
    </row>
    <row r="1157" spans="12:17" x14ac:dyDescent="0.25">
      <c r="L1157" s="48"/>
      <c r="M1157" s="48"/>
      <c r="N1157" s="48"/>
      <c r="O1157" s="48"/>
      <c r="P1157" s="48"/>
      <c r="Q1157" s="48"/>
    </row>
    <row r="1158" spans="12:17" x14ac:dyDescent="0.25">
      <c r="L1158" s="48"/>
      <c r="M1158" s="48"/>
      <c r="N1158" s="48"/>
      <c r="O1158" s="48"/>
      <c r="P1158" s="48"/>
      <c r="Q1158" s="48"/>
    </row>
    <row r="1159" spans="12:17" x14ac:dyDescent="0.25">
      <c r="L1159" s="48"/>
      <c r="M1159" s="48"/>
      <c r="N1159" s="48"/>
      <c r="O1159" s="48"/>
      <c r="P1159" s="48"/>
      <c r="Q1159" s="48"/>
    </row>
    <row r="1160" spans="12:17" x14ac:dyDescent="0.25">
      <c r="L1160" s="48"/>
      <c r="M1160" s="48"/>
      <c r="N1160" s="48"/>
      <c r="O1160" s="48"/>
      <c r="P1160" s="48"/>
      <c r="Q1160" s="48"/>
    </row>
    <row r="1161" spans="12:17" x14ac:dyDescent="0.25">
      <c r="L1161" s="48"/>
      <c r="M1161" s="48"/>
      <c r="N1161" s="48"/>
      <c r="O1161" s="48"/>
      <c r="P1161" s="48"/>
      <c r="Q1161" s="48"/>
    </row>
    <row r="1162" spans="12:17" x14ac:dyDescent="0.25">
      <c r="L1162" s="48"/>
      <c r="M1162" s="48"/>
      <c r="N1162" s="48"/>
      <c r="O1162" s="48"/>
      <c r="P1162" s="48"/>
      <c r="Q1162" s="48"/>
    </row>
    <row r="1163" spans="12:17" x14ac:dyDescent="0.25">
      <c r="L1163" s="48"/>
      <c r="M1163" s="48"/>
      <c r="N1163" s="48"/>
      <c r="O1163" s="48"/>
      <c r="P1163" s="48"/>
      <c r="Q1163" s="48"/>
    </row>
    <row r="1164" spans="12:17" x14ac:dyDescent="0.25">
      <c r="L1164" s="48"/>
      <c r="M1164" s="48"/>
      <c r="N1164" s="48"/>
      <c r="O1164" s="48"/>
      <c r="P1164" s="48"/>
      <c r="Q1164" s="48"/>
    </row>
    <row r="1165" spans="12:17" x14ac:dyDescent="0.25">
      <c r="L1165" s="48"/>
      <c r="M1165" s="48"/>
      <c r="N1165" s="48"/>
      <c r="O1165" s="48"/>
      <c r="P1165" s="48"/>
      <c r="Q1165" s="48"/>
    </row>
    <row r="1166" spans="12:17" x14ac:dyDescent="0.25">
      <c r="L1166" s="48"/>
      <c r="M1166" s="48"/>
      <c r="N1166" s="48"/>
      <c r="O1166" s="48"/>
      <c r="P1166" s="48"/>
      <c r="Q1166" s="48"/>
    </row>
    <row r="1167" spans="12:17" x14ac:dyDescent="0.25">
      <c r="L1167" s="48"/>
      <c r="M1167" s="48"/>
      <c r="N1167" s="48"/>
      <c r="O1167" s="48"/>
      <c r="P1167" s="48"/>
      <c r="Q1167" s="48"/>
    </row>
    <row r="1168" spans="12:17" x14ac:dyDescent="0.25">
      <c r="L1168" s="48"/>
      <c r="M1168" s="48"/>
      <c r="N1168" s="48"/>
      <c r="O1168" s="48"/>
      <c r="P1168" s="48"/>
      <c r="Q1168" s="48"/>
    </row>
    <row r="1169" spans="12:17" x14ac:dyDescent="0.25">
      <c r="L1169" s="48"/>
      <c r="M1169" s="48"/>
      <c r="N1169" s="48"/>
      <c r="O1169" s="48"/>
      <c r="P1169" s="48"/>
      <c r="Q1169" s="48"/>
    </row>
    <row r="1170" spans="12:17" x14ac:dyDescent="0.25">
      <c r="L1170" s="48"/>
      <c r="M1170" s="48"/>
      <c r="N1170" s="48"/>
      <c r="O1170" s="48"/>
      <c r="P1170" s="48"/>
      <c r="Q1170" s="48"/>
    </row>
    <row r="1171" spans="12:17" x14ac:dyDescent="0.25">
      <c r="L1171" s="48"/>
      <c r="M1171" s="48"/>
      <c r="N1171" s="48"/>
      <c r="O1171" s="48"/>
      <c r="P1171" s="48"/>
      <c r="Q1171" s="48"/>
    </row>
    <row r="1172" spans="12:17" x14ac:dyDescent="0.25">
      <c r="L1172" s="48"/>
      <c r="M1172" s="48"/>
      <c r="N1172" s="48"/>
      <c r="O1172" s="48"/>
      <c r="P1172" s="48"/>
      <c r="Q1172" s="48"/>
    </row>
    <row r="1173" spans="12:17" x14ac:dyDescent="0.25">
      <c r="L1173" s="48"/>
      <c r="M1173" s="48"/>
      <c r="N1173" s="48"/>
      <c r="O1173" s="48"/>
      <c r="P1173" s="48"/>
      <c r="Q1173" s="48"/>
    </row>
    <row r="1174" spans="12:17" x14ac:dyDescent="0.25">
      <c r="L1174" s="48"/>
      <c r="M1174" s="48"/>
      <c r="N1174" s="48"/>
      <c r="O1174" s="48"/>
      <c r="P1174" s="48"/>
      <c r="Q1174" s="48"/>
    </row>
    <row r="1175" spans="12:17" x14ac:dyDescent="0.25">
      <c r="L1175" s="48"/>
      <c r="M1175" s="48"/>
      <c r="N1175" s="48"/>
      <c r="O1175" s="48"/>
      <c r="P1175" s="48"/>
      <c r="Q1175" s="48"/>
    </row>
    <row r="1176" spans="12:17" x14ac:dyDescent="0.25">
      <c r="L1176" s="48"/>
      <c r="M1176" s="48"/>
      <c r="N1176" s="48"/>
      <c r="O1176" s="48"/>
      <c r="P1176" s="48"/>
      <c r="Q1176" s="48"/>
    </row>
    <row r="1177" spans="12:17" x14ac:dyDescent="0.25">
      <c r="L1177" s="48"/>
      <c r="M1177" s="48"/>
      <c r="N1177" s="48"/>
      <c r="O1177" s="48"/>
      <c r="P1177" s="48"/>
      <c r="Q1177" s="48"/>
    </row>
    <row r="1178" spans="12:17" x14ac:dyDescent="0.25">
      <c r="L1178" s="48"/>
      <c r="M1178" s="48"/>
      <c r="N1178" s="48"/>
      <c r="O1178" s="48"/>
      <c r="P1178" s="48"/>
      <c r="Q1178" s="48"/>
    </row>
    <row r="1179" spans="12:17" x14ac:dyDescent="0.25">
      <c r="L1179" s="48"/>
      <c r="M1179" s="48"/>
      <c r="N1179" s="48"/>
      <c r="O1179" s="48"/>
      <c r="P1179" s="48"/>
      <c r="Q1179" s="48"/>
    </row>
    <row r="1180" spans="12:17" x14ac:dyDescent="0.25">
      <c r="L1180" s="48"/>
      <c r="M1180" s="48"/>
      <c r="N1180" s="48"/>
      <c r="O1180" s="48"/>
      <c r="P1180" s="48"/>
      <c r="Q1180" s="48"/>
    </row>
    <row r="1181" spans="12:17" x14ac:dyDescent="0.25">
      <c r="L1181" s="48"/>
      <c r="M1181" s="48"/>
      <c r="N1181" s="48"/>
      <c r="O1181" s="48"/>
      <c r="P1181" s="48"/>
      <c r="Q1181" s="48"/>
    </row>
    <row r="1182" spans="12:17" x14ac:dyDescent="0.25">
      <c r="L1182" s="48"/>
      <c r="M1182" s="48"/>
      <c r="N1182" s="48"/>
      <c r="O1182" s="48"/>
      <c r="P1182" s="48"/>
      <c r="Q1182" s="48"/>
    </row>
    <row r="1183" spans="12:17" x14ac:dyDescent="0.25">
      <c r="L1183" s="48"/>
      <c r="M1183" s="48"/>
      <c r="N1183" s="48"/>
      <c r="O1183" s="48"/>
      <c r="P1183" s="48"/>
      <c r="Q1183" s="48"/>
    </row>
    <row r="1184" spans="12:17" x14ac:dyDescent="0.25">
      <c r="L1184" s="48"/>
      <c r="M1184" s="48"/>
      <c r="N1184" s="48"/>
      <c r="O1184" s="48"/>
      <c r="P1184" s="48"/>
      <c r="Q1184" s="48"/>
    </row>
    <row r="1185" spans="12:17" x14ac:dyDescent="0.25">
      <c r="L1185" s="48"/>
      <c r="M1185" s="48"/>
      <c r="N1185" s="48"/>
      <c r="O1185" s="48"/>
      <c r="P1185" s="48"/>
      <c r="Q1185" s="48"/>
    </row>
    <row r="1186" spans="12:17" x14ac:dyDescent="0.25">
      <c r="L1186" s="48"/>
      <c r="M1186" s="48"/>
      <c r="N1186" s="48"/>
      <c r="O1186" s="48"/>
      <c r="P1186" s="48"/>
      <c r="Q1186" s="48"/>
    </row>
    <row r="1187" spans="12:17" x14ac:dyDescent="0.25">
      <c r="L1187" s="48"/>
      <c r="M1187" s="48"/>
      <c r="N1187" s="48"/>
      <c r="O1187" s="48"/>
      <c r="P1187" s="48"/>
      <c r="Q1187" s="48"/>
    </row>
    <row r="1188" spans="12:17" x14ac:dyDescent="0.25">
      <c r="L1188" s="48"/>
      <c r="M1188" s="48"/>
      <c r="N1188" s="48"/>
      <c r="O1188" s="48"/>
      <c r="P1188" s="48"/>
      <c r="Q1188" s="48"/>
    </row>
    <row r="1189" spans="12:17" x14ac:dyDescent="0.25">
      <c r="L1189" s="48"/>
      <c r="M1189" s="48"/>
      <c r="N1189" s="48"/>
      <c r="O1189" s="48"/>
      <c r="P1189" s="48"/>
      <c r="Q1189" s="48"/>
    </row>
    <row r="1190" spans="12:17" x14ac:dyDescent="0.25">
      <c r="L1190" s="48"/>
      <c r="M1190" s="48"/>
      <c r="N1190" s="48"/>
      <c r="O1190" s="48"/>
      <c r="P1190" s="48"/>
      <c r="Q1190" s="48"/>
    </row>
    <row r="1191" spans="12:17" x14ac:dyDescent="0.25">
      <c r="L1191" s="48"/>
      <c r="M1191" s="48"/>
      <c r="N1191" s="48"/>
      <c r="O1191" s="48"/>
      <c r="P1191" s="48"/>
      <c r="Q1191" s="48"/>
    </row>
    <row r="1192" spans="12:17" x14ac:dyDescent="0.25">
      <c r="L1192" s="48"/>
      <c r="M1192" s="48"/>
      <c r="N1192" s="48"/>
      <c r="O1192" s="48"/>
      <c r="P1192" s="48"/>
      <c r="Q1192" s="48"/>
    </row>
    <row r="1193" spans="12:17" x14ac:dyDescent="0.25">
      <c r="L1193" s="48"/>
      <c r="M1193" s="48"/>
      <c r="N1193" s="48"/>
      <c r="O1193" s="48"/>
      <c r="P1193" s="48"/>
      <c r="Q1193" s="48"/>
    </row>
    <row r="1194" spans="12:17" x14ac:dyDescent="0.25">
      <c r="L1194" s="48"/>
      <c r="M1194" s="48"/>
      <c r="N1194" s="48"/>
      <c r="O1194" s="48"/>
      <c r="P1194" s="48"/>
      <c r="Q1194" s="48"/>
    </row>
    <row r="1195" spans="12:17" x14ac:dyDescent="0.25">
      <c r="L1195" s="48"/>
      <c r="M1195" s="48"/>
      <c r="N1195" s="48"/>
      <c r="O1195" s="48"/>
      <c r="P1195" s="48"/>
      <c r="Q1195" s="48"/>
    </row>
    <row r="1196" spans="12:17" x14ac:dyDescent="0.25">
      <c r="L1196" s="48"/>
      <c r="M1196" s="48"/>
      <c r="N1196" s="48"/>
      <c r="O1196" s="48"/>
      <c r="P1196" s="48"/>
      <c r="Q1196" s="48"/>
    </row>
    <row r="1197" spans="12:17" x14ac:dyDescent="0.25">
      <c r="L1197" s="48"/>
      <c r="M1197" s="48"/>
      <c r="N1197" s="48"/>
      <c r="O1197" s="48"/>
      <c r="P1197" s="48"/>
      <c r="Q1197" s="48"/>
    </row>
    <row r="1198" spans="12:17" x14ac:dyDescent="0.25">
      <c r="L1198" s="48"/>
      <c r="M1198" s="48"/>
      <c r="N1198" s="48"/>
      <c r="O1198" s="48"/>
      <c r="P1198" s="48"/>
      <c r="Q1198" s="48"/>
    </row>
    <row r="1199" spans="12:17" x14ac:dyDescent="0.25">
      <c r="L1199" s="48"/>
      <c r="M1199" s="48"/>
      <c r="N1199" s="48"/>
      <c r="O1199" s="48"/>
      <c r="P1199" s="48"/>
      <c r="Q1199" s="48"/>
    </row>
    <row r="1200" spans="12:17" x14ac:dyDescent="0.25">
      <c r="L1200" s="48"/>
      <c r="M1200" s="48"/>
      <c r="N1200" s="48"/>
      <c r="O1200" s="48"/>
      <c r="P1200" s="48"/>
      <c r="Q1200" s="48"/>
    </row>
    <row r="1201" spans="12:17" x14ac:dyDescent="0.25">
      <c r="L1201" s="48"/>
      <c r="M1201" s="48"/>
      <c r="N1201" s="48"/>
      <c r="O1201" s="48"/>
      <c r="P1201" s="48"/>
      <c r="Q1201" s="48"/>
    </row>
    <row r="1202" spans="12:17" x14ac:dyDescent="0.25">
      <c r="L1202" s="48"/>
      <c r="M1202" s="48"/>
      <c r="N1202" s="48"/>
      <c r="O1202" s="48"/>
      <c r="P1202" s="48"/>
      <c r="Q1202" s="48"/>
    </row>
    <row r="1203" spans="12:17" x14ac:dyDescent="0.25">
      <c r="L1203" s="48"/>
      <c r="M1203" s="48"/>
      <c r="N1203" s="48"/>
      <c r="O1203" s="48"/>
      <c r="P1203" s="48"/>
      <c r="Q1203" s="48"/>
    </row>
    <row r="1204" spans="12:17" x14ac:dyDescent="0.25">
      <c r="L1204" s="48"/>
      <c r="M1204" s="48"/>
      <c r="N1204" s="48"/>
      <c r="O1204" s="48"/>
      <c r="P1204" s="48"/>
      <c r="Q1204" s="48"/>
    </row>
    <row r="1205" spans="12:17" x14ac:dyDescent="0.25">
      <c r="L1205" s="48"/>
      <c r="M1205" s="48"/>
      <c r="N1205" s="48"/>
      <c r="O1205" s="48"/>
      <c r="P1205" s="48"/>
      <c r="Q1205" s="48"/>
    </row>
    <row r="1206" spans="12:17" x14ac:dyDescent="0.25">
      <c r="L1206" s="48"/>
      <c r="M1206" s="48"/>
      <c r="N1206" s="48"/>
      <c r="O1206" s="48"/>
      <c r="P1206" s="48"/>
      <c r="Q1206" s="48"/>
    </row>
    <row r="1207" spans="12:17" x14ac:dyDescent="0.25">
      <c r="L1207" s="48"/>
      <c r="M1207" s="48"/>
      <c r="N1207" s="48"/>
      <c r="O1207" s="48"/>
      <c r="P1207" s="48"/>
      <c r="Q1207" s="48"/>
    </row>
    <row r="1208" spans="12:17" x14ac:dyDescent="0.25">
      <c r="L1208" s="48"/>
      <c r="M1208" s="48"/>
      <c r="N1208" s="48"/>
      <c r="O1208" s="48"/>
      <c r="P1208" s="48"/>
      <c r="Q1208" s="48"/>
    </row>
    <row r="1209" spans="12:17" x14ac:dyDescent="0.25">
      <c r="L1209" s="48"/>
      <c r="M1209" s="48"/>
      <c r="N1209" s="48"/>
      <c r="O1209" s="48"/>
      <c r="P1209" s="48"/>
      <c r="Q1209" s="48"/>
    </row>
    <row r="1210" spans="12:17" x14ac:dyDescent="0.25">
      <c r="L1210" s="48"/>
      <c r="M1210" s="48"/>
      <c r="N1210" s="48"/>
      <c r="O1210" s="48"/>
      <c r="P1210" s="48"/>
      <c r="Q1210" s="48"/>
    </row>
    <row r="1211" spans="12:17" x14ac:dyDescent="0.25">
      <c r="L1211" s="48"/>
      <c r="M1211" s="48"/>
      <c r="N1211" s="48"/>
      <c r="O1211" s="48"/>
      <c r="P1211" s="48"/>
      <c r="Q1211" s="48"/>
    </row>
    <row r="1212" spans="12:17" x14ac:dyDescent="0.25">
      <c r="L1212" s="48"/>
      <c r="M1212" s="48"/>
      <c r="N1212" s="48"/>
      <c r="O1212" s="48"/>
      <c r="P1212" s="48"/>
      <c r="Q1212" s="48"/>
    </row>
    <row r="1213" spans="12:17" x14ac:dyDescent="0.25">
      <c r="L1213" s="48"/>
      <c r="M1213" s="48"/>
      <c r="N1213" s="48"/>
      <c r="O1213" s="48"/>
      <c r="P1213" s="48"/>
      <c r="Q1213" s="48"/>
    </row>
    <row r="1214" spans="12:17" x14ac:dyDescent="0.25">
      <c r="L1214" s="48"/>
      <c r="M1214" s="48"/>
      <c r="N1214" s="48"/>
      <c r="O1214" s="48"/>
      <c r="P1214" s="48"/>
      <c r="Q1214" s="48"/>
    </row>
    <row r="1215" spans="12:17" x14ac:dyDescent="0.25">
      <c r="L1215" s="48"/>
      <c r="M1215" s="48"/>
      <c r="N1215" s="48"/>
      <c r="O1215" s="48"/>
      <c r="P1215" s="48"/>
      <c r="Q1215" s="48"/>
    </row>
    <row r="1216" spans="12:17" x14ac:dyDescent="0.25">
      <c r="L1216" s="48"/>
      <c r="M1216" s="48"/>
      <c r="N1216" s="48"/>
      <c r="O1216" s="48"/>
      <c r="P1216" s="48"/>
      <c r="Q1216" s="48"/>
    </row>
    <row r="1217" spans="12:17" x14ac:dyDescent="0.25">
      <c r="L1217" s="48"/>
      <c r="M1217" s="48"/>
      <c r="N1217" s="48"/>
      <c r="O1217" s="48"/>
      <c r="P1217" s="48"/>
      <c r="Q1217" s="48"/>
    </row>
    <row r="1218" spans="12:17" x14ac:dyDescent="0.25">
      <c r="L1218" s="48"/>
      <c r="M1218" s="48"/>
      <c r="N1218" s="48"/>
      <c r="O1218" s="48"/>
      <c r="P1218" s="48"/>
      <c r="Q1218" s="48"/>
    </row>
    <row r="1219" spans="12:17" x14ac:dyDescent="0.25">
      <c r="L1219" s="48"/>
      <c r="M1219" s="48"/>
      <c r="N1219" s="48"/>
      <c r="O1219" s="48"/>
      <c r="P1219" s="48"/>
      <c r="Q1219" s="48"/>
    </row>
    <row r="1220" spans="12:17" x14ac:dyDescent="0.25">
      <c r="L1220" s="48"/>
      <c r="M1220" s="48"/>
      <c r="N1220" s="48"/>
      <c r="O1220" s="48"/>
      <c r="P1220" s="48"/>
      <c r="Q1220" s="48"/>
    </row>
    <row r="1221" spans="12:17" x14ac:dyDescent="0.25">
      <c r="L1221" s="48"/>
      <c r="M1221" s="48"/>
      <c r="N1221" s="48"/>
      <c r="O1221" s="48"/>
      <c r="P1221" s="48"/>
      <c r="Q1221" s="48"/>
    </row>
    <row r="1222" spans="12:17" x14ac:dyDescent="0.25">
      <c r="L1222" s="48"/>
      <c r="M1222" s="48"/>
      <c r="N1222" s="48"/>
      <c r="O1222" s="48"/>
      <c r="P1222" s="48"/>
      <c r="Q1222" s="48"/>
    </row>
    <row r="1223" spans="12:17" x14ac:dyDescent="0.25">
      <c r="L1223" s="48"/>
      <c r="M1223" s="48"/>
      <c r="N1223" s="48"/>
      <c r="O1223" s="48"/>
      <c r="P1223" s="48"/>
      <c r="Q1223" s="48"/>
    </row>
    <row r="1224" spans="12:17" x14ac:dyDescent="0.25">
      <c r="L1224" s="48"/>
      <c r="M1224" s="48"/>
      <c r="N1224" s="48"/>
      <c r="O1224" s="48"/>
      <c r="P1224" s="48"/>
      <c r="Q1224" s="48"/>
    </row>
    <row r="1225" spans="12:17" x14ac:dyDescent="0.25">
      <c r="L1225" s="48"/>
      <c r="M1225" s="48"/>
      <c r="N1225" s="48"/>
      <c r="O1225" s="48"/>
      <c r="P1225" s="48"/>
      <c r="Q1225" s="48"/>
    </row>
    <row r="1226" spans="12:17" x14ac:dyDescent="0.25">
      <c r="L1226" s="48"/>
      <c r="M1226" s="48"/>
      <c r="N1226" s="48"/>
      <c r="O1226" s="48"/>
      <c r="P1226" s="48"/>
      <c r="Q1226" s="48"/>
    </row>
    <row r="1227" spans="12:17" x14ac:dyDescent="0.25">
      <c r="L1227" s="48"/>
      <c r="M1227" s="48"/>
      <c r="N1227" s="48"/>
      <c r="O1227" s="48"/>
      <c r="P1227" s="48"/>
      <c r="Q1227" s="48"/>
    </row>
    <row r="1228" spans="12:17" x14ac:dyDescent="0.25">
      <c r="L1228" s="48"/>
      <c r="M1228" s="48"/>
      <c r="N1228" s="48"/>
      <c r="O1228" s="48"/>
      <c r="P1228" s="48"/>
      <c r="Q1228" s="48"/>
    </row>
    <row r="1229" spans="12:17" x14ac:dyDescent="0.25">
      <c r="L1229" s="48"/>
      <c r="M1229" s="48"/>
      <c r="N1229" s="48"/>
      <c r="O1229" s="48"/>
      <c r="P1229" s="48"/>
      <c r="Q1229" s="48"/>
    </row>
    <row r="1230" spans="12:17" x14ac:dyDescent="0.25">
      <c r="L1230" s="48"/>
      <c r="M1230" s="48"/>
      <c r="N1230" s="48"/>
      <c r="O1230" s="48"/>
      <c r="P1230" s="48"/>
      <c r="Q1230" s="48"/>
    </row>
    <row r="1231" spans="12:17" x14ac:dyDescent="0.25">
      <c r="L1231" s="48"/>
      <c r="M1231" s="48"/>
      <c r="N1231" s="48"/>
      <c r="O1231" s="48"/>
      <c r="P1231" s="48"/>
      <c r="Q1231" s="48"/>
    </row>
    <row r="1232" spans="12:17" x14ac:dyDescent="0.25">
      <c r="L1232" s="48"/>
      <c r="M1232" s="48"/>
      <c r="N1232" s="48"/>
      <c r="O1232" s="48"/>
      <c r="P1232" s="48"/>
      <c r="Q1232" s="48"/>
    </row>
    <row r="1233" spans="12:17" x14ac:dyDescent="0.25">
      <c r="L1233" s="48"/>
      <c r="M1233" s="48"/>
      <c r="N1233" s="48"/>
      <c r="O1233" s="48"/>
      <c r="P1233" s="48"/>
      <c r="Q1233" s="48"/>
    </row>
    <row r="1234" spans="12:17" x14ac:dyDescent="0.25">
      <c r="L1234" s="48"/>
      <c r="M1234" s="48"/>
      <c r="N1234" s="48"/>
      <c r="O1234" s="48"/>
      <c r="P1234" s="48"/>
      <c r="Q1234" s="48"/>
    </row>
    <row r="1235" spans="12:17" x14ac:dyDescent="0.25">
      <c r="L1235" s="48"/>
      <c r="M1235" s="48"/>
      <c r="N1235" s="48"/>
      <c r="O1235" s="48"/>
      <c r="P1235" s="48"/>
      <c r="Q1235" s="48"/>
    </row>
    <row r="1236" spans="12:17" x14ac:dyDescent="0.25">
      <c r="L1236" s="48"/>
      <c r="M1236" s="48"/>
      <c r="N1236" s="48"/>
      <c r="O1236" s="48"/>
      <c r="P1236" s="48"/>
      <c r="Q1236" s="48"/>
    </row>
    <row r="1237" spans="12:17" x14ac:dyDescent="0.25">
      <c r="L1237" s="48"/>
      <c r="M1237" s="48"/>
      <c r="N1237" s="48"/>
      <c r="O1237" s="48"/>
      <c r="P1237" s="48"/>
      <c r="Q1237" s="48"/>
    </row>
    <row r="1238" spans="12:17" x14ac:dyDescent="0.25">
      <c r="L1238" s="48"/>
      <c r="M1238" s="48"/>
      <c r="N1238" s="48"/>
      <c r="O1238" s="48"/>
      <c r="P1238" s="48"/>
      <c r="Q1238" s="48"/>
    </row>
    <row r="1239" spans="12:17" x14ac:dyDescent="0.25">
      <c r="L1239" s="48"/>
      <c r="M1239" s="48"/>
      <c r="N1239" s="48"/>
      <c r="O1239" s="48"/>
      <c r="P1239" s="48"/>
      <c r="Q1239" s="48"/>
    </row>
    <row r="1240" spans="12:17" x14ac:dyDescent="0.25">
      <c r="L1240" s="48"/>
      <c r="M1240" s="48"/>
      <c r="N1240" s="48"/>
      <c r="O1240" s="48"/>
      <c r="P1240" s="48"/>
      <c r="Q1240" s="48"/>
    </row>
    <row r="1241" spans="12:17" x14ac:dyDescent="0.25">
      <c r="L1241" s="48"/>
      <c r="M1241" s="48"/>
      <c r="N1241" s="48"/>
      <c r="O1241" s="48"/>
      <c r="P1241" s="48"/>
      <c r="Q1241" s="48"/>
    </row>
    <row r="1242" spans="12:17" x14ac:dyDescent="0.25">
      <c r="L1242" s="48"/>
      <c r="M1242" s="48"/>
      <c r="N1242" s="48"/>
      <c r="O1242" s="48"/>
      <c r="P1242" s="48"/>
      <c r="Q1242" s="48"/>
    </row>
    <row r="1243" spans="12:17" x14ac:dyDescent="0.25">
      <c r="L1243" s="48"/>
      <c r="M1243" s="48"/>
      <c r="N1243" s="48"/>
      <c r="O1243" s="48"/>
      <c r="P1243" s="48"/>
      <c r="Q1243" s="48"/>
    </row>
    <row r="1244" spans="12:17" x14ac:dyDescent="0.25">
      <c r="L1244" s="48"/>
      <c r="M1244" s="48"/>
      <c r="N1244" s="48"/>
      <c r="O1244" s="48"/>
      <c r="P1244" s="48"/>
      <c r="Q1244" s="48"/>
    </row>
    <row r="1245" spans="12:17" x14ac:dyDescent="0.25">
      <c r="L1245" s="48"/>
      <c r="M1245" s="48"/>
      <c r="N1245" s="48"/>
      <c r="O1245" s="48"/>
      <c r="P1245" s="48"/>
      <c r="Q1245" s="48"/>
    </row>
    <row r="1246" spans="12:17" x14ac:dyDescent="0.25">
      <c r="L1246" s="48"/>
      <c r="M1246" s="48"/>
      <c r="N1246" s="48"/>
      <c r="O1246" s="48"/>
      <c r="P1246" s="48"/>
      <c r="Q1246" s="48"/>
    </row>
    <row r="1247" spans="12:17" x14ac:dyDescent="0.25">
      <c r="L1247" s="48"/>
      <c r="M1247" s="48"/>
      <c r="N1247" s="48"/>
      <c r="O1247" s="48"/>
      <c r="P1247" s="48"/>
      <c r="Q1247" s="48"/>
    </row>
    <row r="1248" spans="12:17" x14ac:dyDescent="0.25">
      <c r="L1248" s="48"/>
      <c r="M1248" s="48"/>
      <c r="N1248" s="48"/>
      <c r="O1248" s="48"/>
      <c r="P1248" s="48"/>
      <c r="Q1248" s="48"/>
    </row>
    <row r="1249" spans="12:17" x14ac:dyDescent="0.25">
      <c r="L1249" s="48"/>
      <c r="M1249" s="48"/>
      <c r="N1249" s="48"/>
      <c r="O1249" s="48"/>
      <c r="P1249" s="48"/>
      <c r="Q1249" s="48"/>
    </row>
    <row r="1250" spans="12:17" x14ac:dyDescent="0.25">
      <c r="L1250" s="48"/>
      <c r="M1250" s="48"/>
      <c r="N1250" s="48"/>
      <c r="O1250" s="48"/>
      <c r="P1250" s="48"/>
      <c r="Q1250" s="48"/>
    </row>
    <row r="1251" spans="12:17" x14ac:dyDescent="0.25">
      <c r="L1251" s="48"/>
      <c r="M1251" s="48"/>
      <c r="N1251" s="48"/>
      <c r="O1251" s="48"/>
      <c r="P1251" s="48"/>
      <c r="Q1251" s="48"/>
    </row>
    <row r="1252" spans="12:17" x14ac:dyDescent="0.25">
      <c r="L1252" s="48"/>
      <c r="M1252" s="48"/>
      <c r="N1252" s="48"/>
      <c r="O1252" s="48"/>
      <c r="P1252" s="48"/>
      <c r="Q1252" s="48"/>
    </row>
    <row r="1253" spans="12:17" x14ac:dyDescent="0.25">
      <c r="L1253" s="48"/>
      <c r="M1253" s="48"/>
      <c r="N1253" s="48"/>
      <c r="O1253" s="48"/>
      <c r="P1253" s="48"/>
      <c r="Q1253" s="48"/>
    </row>
    <row r="1254" spans="12:17" x14ac:dyDescent="0.25">
      <c r="L1254" s="48"/>
      <c r="M1254" s="48"/>
      <c r="N1254" s="48"/>
      <c r="O1254" s="48"/>
      <c r="P1254" s="48"/>
      <c r="Q1254" s="48"/>
    </row>
    <row r="1255" spans="12:17" x14ac:dyDescent="0.25">
      <c r="L1255" s="48"/>
      <c r="M1255" s="48"/>
      <c r="N1255" s="48"/>
      <c r="O1255" s="48"/>
      <c r="P1255" s="48"/>
      <c r="Q1255" s="48"/>
    </row>
    <row r="1256" spans="12:17" x14ac:dyDescent="0.25">
      <c r="L1256" s="48"/>
      <c r="M1256" s="48"/>
      <c r="N1256" s="48"/>
      <c r="O1256" s="48"/>
      <c r="P1256" s="48"/>
      <c r="Q1256" s="48"/>
    </row>
    <row r="1257" spans="12:17" x14ac:dyDescent="0.25">
      <c r="L1257" s="48"/>
      <c r="M1257" s="48"/>
      <c r="N1257" s="48"/>
      <c r="O1257" s="48"/>
      <c r="P1257" s="48"/>
      <c r="Q1257" s="48"/>
    </row>
    <row r="1258" spans="12:17" x14ac:dyDescent="0.25">
      <c r="L1258" s="48"/>
      <c r="M1258" s="48"/>
      <c r="N1258" s="48"/>
      <c r="O1258" s="48"/>
      <c r="P1258" s="48"/>
      <c r="Q1258" s="48"/>
    </row>
    <row r="1259" spans="12:17" x14ac:dyDescent="0.25">
      <c r="L1259" s="48"/>
      <c r="M1259" s="48"/>
      <c r="N1259" s="48"/>
      <c r="O1259" s="48"/>
      <c r="P1259" s="48"/>
      <c r="Q1259" s="48"/>
    </row>
    <row r="1260" spans="12:17" x14ac:dyDescent="0.25">
      <c r="L1260" s="48"/>
      <c r="M1260" s="48"/>
      <c r="N1260" s="48"/>
      <c r="O1260" s="48"/>
      <c r="P1260" s="48"/>
      <c r="Q1260" s="48"/>
    </row>
    <row r="1261" spans="12:17" x14ac:dyDescent="0.25">
      <c r="L1261" s="48"/>
      <c r="M1261" s="48"/>
      <c r="N1261" s="48"/>
      <c r="O1261" s="48"/>
      <c r="P1261" s="48"/>
      <c r="Q1261" s="48"/>
    </row>
    <row r="1262" spans="12:17" x14ac:dyDescent="0.25">
      <c r="L1262" s="48"/>
      <c r="M1262" s="48"/>
      <c r="N1262" s="48"/>
      <c r="O1262" s="48"/>
      <c r="P1262" s="48"/>
      <c r="Q1262" s="48"/>
    </row>
    <row r="1263" spans="12:17" x14ac:dyDescent="0.25">
      <c r="L1263" s="48"/>
      <c r="M1263" s="48"/>
      <c r="N1263" s="48"/>
      <c r="O1263" s="48"/>
      <c r="P1263" s="48"/>
      <c r="Q1263" s="48"/>
    </row>
    <row r="1264" spans="12:17" x14ac:dyDescent="0.25">
      <c r="L1264" s="48"/>
      <c r="M1264" s="48"/>
      <c r="N1264" s="48"/>
      <c r="O1264" s="48"/>
      <c r="P1264" s="48"/>
      <c r="Q1264" s="48"/>
    </row>
    <row r="1265" spans="12:17" x14ac:dyDescent="0.25">
      <c r="L1265" s="48"/>
      <c r="M1265" s="48"/>
      <c r="N1265" s="48"/>
      <c r="O1265" s="48"/>
      <c r="P1265" s="48"/>
      <c r="Q1265" s="48"/>
    </row>
    <row r="1266" spans="12:17" x14ac:dyDescent="0.25">
      <c r="L1266" s="48"/>
      <c r="M1266" s="48"/>
      <c r="N1266" s="48"/>
      <c r="O1266" s="48"/>
      <c r="P1266" s="48"/>
      <c r="Q1266" s="48"/>
    </row>
    <row r="1267" spans="12:17" x14ac:dyDescent="0.25">
      <c r="L1267" s="48"/>
      <c r="M1267" s="48"/>
      <c r="N1267" s="48"/>
      <c r="O1267" s="48"/>
      <c r="P1267" s="48"/>
      <c r="Q1267" s="48"/>
    </row>
    <row r="1268" spans="12:17" x14ac:dyDescent="0.25">
      <c r="L1268" s="48"/>
      <c r="M1268" s="48"/>
      <c r="N1268" s="48"/>
      <c r="O1268" s="48"/>
      <c r="P1268" s="48"/>
      <c r="Q1268" s="48"/>
    </row>
    <row r="1269" spans="12:17" x14ac:dyDescent="0.25">
      <c r="L1269" s="48"/>
      <c r="M1269" s="48"/>
      <c r="N1269" s="48"/>
      <c r="O1269" s="48"/>
      <c r="P1269" s="48"/>
      <c r="Q1269" s="48"/>
    </row>
    <row r="1270" spans="12:17" x14ac:dyDescent="0.25">
      <c r="L1270" s="48"/>
      <c r="M1270" s="48"/>
      <c r="N1270" s="48"/>
      <c r="O1270" s="48"/>
      <c r="P1270" s="48"/>
      <c r="Q1270" s="48"/>
    </row>
    <row r="1271" spans="12:17" x14ac:dyDescent="0.25">
      <c r="L1271" s="48"/>
      <c r="M1271" s="48"/>
      <c r="N1271" s="48"/>
      <c r="O1271" s="48"/>
      <c r="P1271" s="48"/>
      <c r="Q1271" s="48"/>
    </row>
    <row r="1272" spans="12:17" x14ac:dyDescent="0.25">
      <c r="L1272" s="48"/>
      <c r="M1272" s="48"/>
      <c r="N1272" s="48"/>
      <c r="O1272" s="48"/>
      <c r="P1272" s="48"/>
      <c r="Q1272" s="48"/>
    </row>
    <row r="1273" spans="12:17" x14ac:dyDescent="0.25">
      <c r="L1273" s="48"/>
      <c r="M1273" s="48"/>
      <c r="N1273" s="48"/>
      <c r="O1273" s="48"/>
      <c r="P1273" s="48"/>
      <c r="Q1273" s="48"/>
    </row>
    <row r="1274" spans="12:17" x14ac:dyDescent="0.25">
      <c r="L1274" s="48"/>
      <c r="M1274" s="48"/>
      <c r="N1274" s="48"/>
      <c r="O1274" s="48"/>
      <c r="P1274" s="48"/>
      <c r="Q1274" s="48"/>
    </row>
    <row r="1275" spans="12:17" x14ac:dyDescent="0.25">
      <c r="L1275" s="48"/>
      <c r="M1275" s="48"/>
      <c r="N1275" s="48"/>
      <c r="O1275" s="48"/>
      <c r="P1275" s="48"/>
      <c r="Q1275" s="48"/>
    </row>
    <row r="1276" spans="12:17" x14ac:dyDescent="0.25">
      <c r="L1276" s="48"/>
      <c r="M1276" s="48"/>
      <c r="N1276" s="48"/>
      <c r="O1276" s="48"/>
      <c r="P1276" s="48"/>
      <c r="Q1276" s="48"/>
    </row>
    <row r="1277" spans="12:17" x14ac:dyDescent="0.25">
      <c r="L1277" s="48"/>
      <c r="M1277" s="48"/>
      <c r="N1277" s="48"/>
      <c r="O1277" s="48"/>
      <c r="P1277" s="48"/>
      <c r="Q1277" s="48"/>
    </row>
    <row r="1278" spans="12:17" x14ac:dyDescent="0.25">
      <c r="L1278" s="48"/>
      <c r="M1278" s="48"/>
      <c r="N1278" s="48"/>
      <c r="O1278" s="48"/>
      <c r="P1278" s="48"/>
      <c r="Q1278" s="48"/>
    </row>
    <row r="1279" spans="12:17" x14ac:dyDescent="0.25">
      <c r="L1279" s="48"/>
      <c r="M1279" s="48"/>
      <c r="N1279" s="48"/>
      <c r="O1279" s="48"/>
      <c r="P1279" s="48"/>
      <c r="Q1279" s="48"/>
    </row>
    <row r="1280" spans="12:17" x14ac:dyDescent="0.25">
      <c r="L1280" s="48"/>
      <c r="M1280" s="48"/>
      <c r="N1280" s="48"/>
      <c r="O1280" s="48"/>
      <c r="P1280" s="48"/>
      <c r="Q1280" s="48"/>
    </row>
    <row r="1281" spans="12:17" x14ac:dyDescent="0.25">
      <c r="L1281" s="48"/>
      <c r="M1281" s="48"/>
      <c r="N1281" s="48"/>
      <c r="O1281" s="48"/>
      <c r="P1281" s="48"/>
      <c r="Q1281" s="48"/>
    </row>
    <row r="1282" spans="12:17" x14ac:dyDescent="0.25">
      <c r="L1282" s="48"/>
      <c r="M1282" s="48"/>
      <c r="N1282" s="48"/>
      <c r="O1282" s="48"/>
      <c r="P1282" s="48"/>
      <c r="Q1282" s="48"/>
    </row>
    <row r="1283" spans="12:17" x14ac:dyDescent="0.25">
      <c r="L1283" s="48"/>
      <c r="M1283" s="48"/>
      <c r="N1283" s="48"/>
      <c r="O1283" s="48"/>
      <c r="P1283" s="48"/>
      <c r="Q1283" s="48"/>
    </row>
    <row r="1284" spans="12:17" x14ac:dyDescent="0.25">
      <c r="L1284" s="48"/>
      <c r="M1284" s="48"/>
      <c r="N1284" s="48"/>
      <c r="O1284" s="48"/>
      <c r="P1284" s="48"/>
      <c r="Q1284" s="48"/>
    </row>
    <row r="1285" spans="12:17" x14ac:dyDescent="0.25">
      <c r="L1285" s="48"/>
      <c r="M1285" s="48"/>
      <c r="N1285" s="48"/>
      <c r="O1285" s="48"/>
      <c r="P1285" s="48"/>
      <c r="Q1285" s="48"/>
    </row>
    <row r="1286" spans="12:17" x14ac:dyDescent="0.25">
      <c r="L1286" s="48"/>
      <c r="M1286" s="48"/>
      <c r="N1286" s="48"/>
      <c r="O1286" s="48"/>
      <c r="P1286" s="48"/>
      <c r="Q1286" s="48"/>
    </row>
    <row r="1287" spans="12:17" x14ac:dyDescent="0.25">
      <c r="L1287" s="48"/>
      <c r="M1287" s="48"/>
      <c r="N1287" s="48"/>
      <c r="O1287" s="48"/>
      <c r="P1287" s="48"/>
      <c r="Q1287" s="48"/>
    </row>
    <row r="1288" spans="12:17" x14ac:dyDescent="0.25">
      <c r="L1288" s="48"/>
      <c r="M1288" s="48"/>
      <c r="N1288" s="48"/>
      <c r="O1288" s="48"/>
      <c r="P1288" s="48"/>
      <c r="Q1288" s="48"/>
    </row>
    <row r="1289" spans="12:17" x14ac:dyDescent="0.25">
      <c r="L1289" s="48"/>
      <c r="M1289" s="48"/>
      <c r="N1289" s="48"/>
      <c r="O1289" s="48"/>
      <c r="P1289" s="48"/>
      <c r="Q1289" s="48"/>
    </row>
    <row r="1290" spans="12:17" x14ac:dyDescent="0.25">
      <c r="L1290" s="48"/>
      <c r="M1290" s="48"/>
      <c r="N1290" s="48"/>
      <c r="O1290" s="48"/>
      <c r="P1290" s="48"/>
      <c r="Q1290" s="48"/>
    </row>
    <row r="1291" spans="12:17" x14ac:dyDescent="0.25">
      <c r="L1291" s="48"/>
      <c r="M1291" s="48"/>
      <c r="N1291" s="48"/>
      <c r="O1291" s="48"/>
      <c r="P1291" s="48"/>
      <c r="Q1291" s="48"/>
    </row>
    <row r="1292" spans="12:17" x14ac:dyDescent="0.25">
      <c r="L1292" s="48"/>
      <c r="M1292" s="48"/>
      <c r="N1292" s="48"/>
      <c r="O1292" s="48"/>
      <c r="P1292" s="48"/>
      <c r="Q1292" s="48"/>
    </row>
    <row r="1293" spans="12:17" x14ac:dyDescent="0.25">
      <c r="L1293" s="48"/>
      <c r="M1293" s="48"/>
      <c r="N1293" s="48"/>
      <c r="O1293" s="48"/>
      <c r="P1293" s="48"/>
      <c r="Q1293" s="48"/>
    </row>
    <row r="1294" spans="12:17" x14ac:dyDescent="0.25">
      <c r="L1294" s="48"/>
      <c r="M1294" s="48"/>
      <c r="N1294" s="48"/>
      <c r="O1294" s="48"/>
      <c r="P1294" s="48"/>
      <c r="Q1294" s="48"/>
    </row>
    <row r="1295" spans="12:17" x14ac:dyDescent="0.25">
      <c r="L1295" s="48"/>
      <c r="M1295" s="48"/>
      <c r="N1295" s="48"/>
      <c r="O1295" s="48"/>
      <c r="P1295" s="48"/>
      <c r="Q1295" s="48"/>
    </row>
    <row r="1296" spans="12:17" x14ac:dyDescent="0.25">
      <c r="L1296" s="48"/>
      <c r="M1296" s="48"/>
      <c r="N1296" s="48"/>
      <c r="O1296" s="48"/>
      <c r="P1296" s="48"/>
      <c r="Q1296" s="48"/>
    </row>
    <row r="1297" spans="12:17" x14ac:dyDescent="0.25">
      <c r="L1297" s="48"/>
      <c r="M1297" s="48"/>
      <c r="N1297" s="48"/>
      <c r="O1297" s="48"/>
      <c r="P1297" s="48"/>
      <c r="Q1297" s="48"/>
    </row>
    <row r="1298" spans="12:17" x14ac:dyDescent="0.25">
      <c r="L1298" s="48"/>
      <c r="M1298" s="48"/>
      <c r="N1298" s="48"/>
      <c r="O1298" s="48"/>
      <c r="P1298" s="48"/>
      <c r="Q1298" s="48"/>
    </row>
    <row r="1299" spans="12:17" x14ac:dyDescent="0.25">
      <c r="L1299" s="48"/>
      <c r="M1299" s="48"/>
      <c r="N1299" s="48"/>
      <c r="O1299" s="48"/>
      <c r="P1299" s="48"/>
      <c r="Q1299" s="48"/>
    </row>
    <row r="1300" spans="12:17" x14ac:dyDescent="0.25">
      <c r="L1300" s="48"/>
      <c r="M1300" s="48"/>
      <c r="N1300" s="48"/>
      <c r="O1300" s="48"/>
      <c r="P1300" s="48"/>
      <c r="Q1300" s="48"/>
    </row>
    <row r="1301" spans="12:17" x14ac:dyDescent="0.25">
      <c r="L1301" s="48"/>
      <c r="M1301" s="48"/>
      <c r="N1301" s="48"/>
      <c r="O1301" s="48"/>
      <c r="P1301" s="48"/>
      <c r="Q1301" s="48"/>
    </row>
    <row r="1302" spans="12:17" x14ac:dyDescent="0.25">
      <c r="L1302" s="48"/>
      <c r="M1302" s="48"/>
      <c r="N1302" s="48"/>
      <c r="O1302" s="48"/>
      <c r="P1302" s="48"/>
      <c r="Q1302" s="48"/>
    </row>
    <row r="1303" spans="12:17" x14ac:dyDescent="0.25">
      <c r="L1303" s="48"/>
      <c r="M1303" s="48"/>
      <c r="N1303" s="48"/>
      <c r="O1303" s="48"/>
      <c r="P1303" s="48"/>
      <c r="Q1303" s="48"/>
    </row>
    <row r="1304" spans="12:17" x14ac:dyDescent="0.25">
      <c r="L1304" s="48"/>
      <c r="M1304" s="48"/>
      <c r="N1304" s="48"/>
      <c r="O1304" s="48"/>
      <c r="P1304" s="48"/>
      <c r="Q1304" s="48"/>
    </row>
    <row r="1305" spans="12:17" x14ac:dyDescent="0.25">
      <c r="L1305" s="48"/>
      <c r="M1305" s="48"/>
      <c r="N1305" s="48"/>
      <c r="O1305" s="48"/>
      <c r="P1305" s="48"/>
      <c r="Q1305" s="48"/>
    </row>
    <row r="1306" spans="12:17" x14ac:dyDescent="0.25">
      <c r="L1306" s="48"/>
      <c r="M1306" s="48"/>
      <c r="N1306" s="48"/>
      <c r="O1306" s="48"/>
      <c r="P1306" s="48"/>
      <c r="Q1306" s="48"/>
    </row>
    <row r="1307" spans="12:17" x14ac:dyDescent="0.25">
      <c r="L1307" s="48"/>
      <c r="M1307" s="48"/>
      <c r="N1307" s="48"/>
      <c r="O1307" s="48"/>
      <c r="P1307" s="48"/>
      <c r="Q1307" s="48"/>
    </row>
    <row r="1308" spans="12:17" x14ac:dyDescent="0.25">
      <c r="L1308" s="48"/>
      <c r="M1308" s="48"/>
      <c r="N1308" s="48"/>
      <c r="O1308" s="48"/>
      <c r="P1308" s="48"/>
      <c r="Q1308" s="48"/>
    </row>
    <row r="1309" spans="12:17" x14ac:dyDescent="0.25">
      <c r="L1309" s="48"/>
      <c r="M1309" s="48"/>
      <c r="N1309" s="48"/>
      <c r="O1309" s="48"/>
      <c r="P1309" s="48"/>
      <c r="Q1309" s="48"/>
    </row>
    <row r="1310" spans="12:17" x14ac:dyDescent="0.25">
      <c r="L1310" s="48"/>
      <c r="M1310" s="48"/>
      <c r="N1310" s="48"/>
      <c r="O1310" s="48"/>
      <c r="P1310" s="48"/>
      <c r="Q1310" s="48"/>
    </row>
    <row r="1311" spans="12:17" x14ac:dyDescent="0.25">
      <c r="L1311" s="48"/>
      <c r="M1311" s="48"/>
      <c r="N1311" s="48"/>
      <c r="O1311" s="48"/>
      <c r="P1311" s="48"/>
      <c r="Q1311" s="48"/>
    </row>
    <row r="1312" spans="12:17" x14ac:dyDescent="0.25">
      <c r="L1312" s="48"/>
      <c r="M1312" s="48"/>
      <c r="N1312" s="48"/>
      <c r="O1312" s="48"/>
      <c r="P1312" s="48"/>
      <c r="Q1312" s="48"/>
    </row>
    <row r="1313" spans="12:17" x14ac:dyDescent="0.25">
      <c r="L1313" s="48"/>
      <c r="M1313" s="48"/>
      <c r="N1313" s="48"/>
      <c r="O1313" s="48"/>
      <c r="P1313" s="48"/>
      <c r="Q1313" s="48"/>
    </row>
    <row r="1314" spans="12:17" x14ac:dyDescent="0.25">
      <c r="L1314" s="48"/>
      <c r="M1314" s="48"/>
      <c r="N1314" s="48"/>
      <c r="O1314" s="48"/>
      <c r="P1314" s="48"/>
      <c r="Q1314" s="48"/>
    </row>
    <row r="1315" spans="12:17" x14ac:dyDescent="0.25">
      <c r="L1315" s="48"/>
      <c r="M1315" s="48"/>
      <c r="N1315" s="48"/>
      <c r="O1315" s="48"/>
      <c r="P1315" s="48"/>
      <c r="Q1315" s="48"/>
    </row>
    <row r="1316" spans="12:17" x14ac:dyDescent="0.25">
      <c r="L1316" s="48"/>
      <c r="M1316" s="48"/>
      <c r="N1316" s="48"/>
      <c r="O1316" s="48"/>
      <c r="P1316" s="48"/>
      <c r="Q1316" s="48"/>
    </row>
    <row r="1317" spans="12:17" x14ac:dyDescent="0.25">
      <c r="L1317" s="48"/>
      <c r="M1317" s="48"/>
      <c r="N1317" s="48"/>
      <c r="O1317" s="48"/>
      <c r="P1317" s="48"/>
      <c r="Q1317" s="48"/>
    </row>
    <row r="1318" spans="12:17" x14ac:dyDescent="0.25">
      <c r="L1318" s="48"/>
      <c r="M1318" s="48"/>
      <c r="N1318" s="48"/>
      <c r="O1318" s="48"/>
      <c r="P1318" s="48"/>
      <c r="Q1318" s="48"/>
    </row>
    <row r="1319" spans="12:17" x14ac:dyDescent="0.25">
      <c r="L1319" s="48"/>
      <c r="M1319" s="48"/>
      <c r="N1319" s="48"/>
      <c r="O1319" s="48"/>
      <c r="P1319" s="48"/>
      <c r="Q1319" s="48"/>
    </row>
    <row r="1320" spans="12:17" x14ac:dyDescent="0.25">
      <c r="L1320" s="48"/>
      <c r="M1320" s="48"/>
      <c r="N1320" s="48"/>
      <c r="O1320" s="48"/>
      <c r="P1320" s="48"/>
      <c r="Q1320" s="48"/>
    </row>
    <row r="1321" spans="12:17" x14ac:dyDescent="0.25">
      <c r="L1321" s="48"/>
      <c r="M1321" s="48"/>
      <c r="N1321" s="48"/>
      <c r="O1321" s="48"/>
      <c r="P1321" s="48"/>
      <c r="Q1321" s="48"/>
    </row>
    <row r="1322" spans="12:17" x14ac:dyDescent="0.25">
      <c r="L1322" s="48"/>
      <c r="M1322" s="48"/>
      <c r="N1322" s="48"/>
      <c r="O1322" s="48"/>
      <c r="P1322" s="48"/>
      <c r="Q1322" s="48"/>
    </row>
    <row r="1323" spans="12:17" x14ac:dyDescent="0.25">
      <c r="L1323" s="48"/>
      <c r="M1323" s="48"/>
      <c r="N1323" s="48"/>
      <c r="O1323" s="48"/>
      <c r="P1323" s="48"/>
      <c r="Q1323" s="48"/>
    </row>
    <row r="1324" spans="12:17" x14ac:dyDescent="0.25">
      <c r="L1324" s="48"/>
      <c r="M1324" s="48"/>
      <c r="N1324" s="48"/>
      <c r="O1324" s="48"/>
      <c r="P1324" s="48"/>
      <c r="Q1324" s="48"/>
    </row>
    <row r="1325" spans="12:17" x14ac:dyDescent="0.25">
      <c r="L1325" s="48"/>
      <c r="M1325" s="48"/>
      <c r="N1325" s="48"/>
      <c r="O1325" s="48"/>
      <c r="P1325" s="48"/>
      <c r="Q1325" s="48"/>
    </row>
    <row r="1326" spans="12:17" x14ac:dyDescent="0.25">
      <c r="L1326" s="48"/>
      <c r="M1326" s="48"/>
      <c r="N1326" s="48"/>
      <c r="O1326" s="48"/>
      <c r="P1326" s="48"/>
      <c r="Q1326" s="48"/>
    </row>
    <row r="1327" spans="12:17" x14ac:dyDescent="0.25">
      <c r="L1327" s="48"/>
      <c r="M1327" s="48"/>
      <c r="N1327" s="48"/>
      <c r="O1327" s="48"/>
      <c r="P1327" s="48"/>
      <c r="Q1327" s="48"/>
    </row>
    <row r="1328" spans="12:17" x14ac:dyDescent="0.25">
      <c r="L1328" s="48"/>
      <c r="M1328" s="48"/>
      <c r="N1328" s="48"/>
      <c r="O1328" s="48"/>
      <c r="P1328" s="48"/>
      <c r="Q1328" s="48"/>
    </row>
    <row r="1329" spans="12:17" x14ac:dyDescent="0.25">
      <c r="L1329" s="48"/>
      <c r="M1329" s="48"/>
      <c r="N1329" s="48"/>
      <c r="O1329" s="48"/>
      <c r="P1329" s="48"/>
      <c r="Q1329" s="48"/>
    </row>
    <row r="1330" spans="12:17" x14ac:dyDescent="0.25">
      <c r="L1330" s="48"/>
      <c r="M1330" s="48"/>
      <c r="N1330" s="48"/>
      <c r="O1330" s="48"/>
      <c r="P1330" s="48"/>
      <c r="Q1330" s="48"/>
    </row>
    <row r="1331" spans="12:17" x14ac:dyDescent="0.25">
      <c r="L1331" s="48"/>
      <c r="M1331" s="48"/>
      <c r="N1331" s="48"/>
      <c r="O1331" s="48"/>
      <c r="P1331" s="48"/>
      <c r="Q1331" s="48"/>
    </row>
    <row r="1332" spans="12:17" x14ac:dyDescent="0.25">
      <c r="L1332" s="48"/>
      <c r="M1332" s="48"/>
      <c r="N1332" s="48"/>
      <c r="O1332" s="48"/>
      <c r="P1332" s="48"/>
      <c r="Q1332" s="48"/>
    </row>
    <row r="1333" spans="12:17" x14ac:dyDescent="0.25">
      <c r="L1333" s="48"/>
      <c r="M1333" s="48"/>
      <c r="N1333" s="48"/>
      <c r="O1333" s="48"/>
      <c r="P1333" s="48"/>
      <c r="Q1333" s="48"/>
    </row>
    <row r="1334" spans="12:17" x14ac:dyDescent="0.25">
      <c r="L1334" s="48"/>
      <c r="M1334" s="48"/>
      <c r="N1334" s="48"/>
      <c r="O1334" s="48"/>
      <c r="P1334" s="48"/>
      <c r="Q1334" s="48"/>
    </row>
    <row r="1335" spans="12:17" x14ac:dyDescent="0.25">
      <c r="L1335" s="48"/>
      <c r="M1335" s="48"/>
      <c r="N1335" s="48"/>
      <c r="O1335" s="48"/>
      <c r="P1335" s="48"/>
      <c r="Q1335" s="48"/>
    </row>
    <row r="1336" spans="12:17" x14ac:dyDescent="0.25">
      <c r="L1336" s="48"/>
      <c r="M1336" s="48"/>
      <c r="N1336" s="48"/>
      <c r="O1336" s="48"/>
      <c r="P1336" s="48"/>
      <c r="Q1336" s="48"/>
    </row>
    <row r="1337" spans="12:17" x14ac:dyDescent="0.25">
      <c r="L1337" s="48"/>
      <c r="M1337" s="48"/>
      <c r="N1337" s="48"/>
      <c r="O1337" s="48"/>
      <c r="P1337" s="48"/>
      <c r="Q1337" s="48"/>
    </row>
    <row r="1338" spans="12:17" x14ac:dyDescent="0.25">
      <c r="L1338" s="48"/>
      <c r="M1338" s="48"/>
      <c r="N1338" s="48"/>
      <c r="O1338" s="48"/>
      <c r="P1338" s="48"/>
      <c r="Q1338" s="48"/>
    </row>
    <row r="1339" spans="12:17" x14ac:dyDescent="0.25">
      <c r="L1339" s="48"/>
      <c r="M1339" s="48"/>
      <c r="N1339" s="48"/>
      <c r="O1339" s="48"/>
      <c r="P1339" s="48"/>
      <c r="Q1339" s="48"/>
    </row>
    <row r="1340" spans="12:17" x14ac:dyDescent="0.25">
      <c r="L1340" s="48"/>
      <c r="M1340" s="48"/>
      <c r="N1340" s="48"/>
      <c r="O1340" s="48"/>
      <c r="P1340" s="48"/>
      <c r="Q1340" s="48"/>
    </row>
    <row r="1341" spans="12:17" x14ac:dyDescent="0.25">
      <c r="L1341" s="48"/>
      <c r="M1341" s="48"/>
      <c r="N1341" s="48"/>
      <c r="O1341" s="48"/>
      <c r="P1341" s="48"/>
      <c r="Q1341" s="48"/>
    </row>
    <row r="1342" spans="12:17" x14ac:dyDescent="0.25">
      <c r="L1342" s="48"/>
      <c r="M1342" s="48"/>
      <c r="N1342" s="48"/>
      <c r="O1342" s="48"/>
      <c r="P1342" s="48"/>
      <c r="Q1342" s="48"/>
    </row>
    <row r="1343" spans="12:17" x14ac:dyDescent="0.25">
      <c r="L1343" s="48"/>
      <c r="M1343" s="48"/>
      <c r="N1343" s="48"/>
      <c r="O1343" s="48"/>
      <c r="P1343" s="48"/>
      <c r="Q1343" s="48"/>
    </row>
    <row r="1344" spans="12:17" x14ac:dyDescent="0.25">
      <c r="L1344" s="48"/>
      <c r="M1344" s="48"/>
      <c r="N1344" s="48"/>
      <c r="O1344" s="48"/>
      <c r="P1344" s="48"/>
      <c r="Q1344" s="48"/>
    </row>
    <row r="1345" spans="12:17" x14ac:dyDescent="0.25">
      <c r="L1345" s="48"/>
      <c r="M1345" s="48"/>
      <c r="N1345" s="48"/>
      <c r="O1345" s="48"/>
      <c r="P1345" s="48"/>
      <c r="Q1345" s="48"/>
    </row>
    <row r="1346" spans="12:17" x14ac:dyDescent="0.25">
      <c r="L1346" s="48"/>
      <c r="M1346" s="48"/>
      <c r="N1346" s="48"/>
      <c r="O1346" s="48"/>
      <c r="P1346" s="48"/>
      <c r="Q1346" s="48"/>
    </row>
    <row r="1347" spans="12:17" x14ac:dyDescent="0.25">
      <c r="L1347" s="48"/>
      <c r="M1347" s="48"/>
      <c r="N1347" s="48"/>
      <c r="O1347" s="48"/>
      <c r="P1347" s="48"/>
      <c r="Q1347" s="48"/>
    </row>
    <row r="1348" spans="12:17" x14ac:dyDescent="0.25">
      <c r="L1348" s="48"/>
      <c r="M1348" s="48"/>
      <c r="N1348" s="48"/>
      <c r="O1348" s="48"/>
      <c r="P1348" s="48"/>
      <c r="Q1348" s="48"/>
    </row>
    <row r="1349" spans="12:17" x14ac:dyDescent="0.25">
      <c r="L1349" s="48"/>
      <c r="M1349" s="48"/>
      <c r="N1349" s="48"/>
      <c r="O1349" s="48"/>
      <c r="P1349" s="48"/>
      <c r="Q1349" s="48"/>
    </row>
    <row r="1350" spans="12:17" x14ac:dyDescent="0.25">
      <c r="L1350" s="48"/>
      <c r="M1350" s="48"/>
      <c r="N1350" s="48"/>
      <c r="O1350" s="48"/>
      <c r="P1350" s="48"/>
      <c r="Q1350" s="48"/>
    </row>
    <row r="1351" spans="12:17" x14ac:dyDescent="0.25">
      <c r="L1351" s="48"/>
      <c r="M1351" s="48"/>
      <c r="N1351" s="48"/>
      <c r="O1351" s="48"/>
      <c r="P1351" s="48"/>
      <c r="Q1351" s="48"/>
    </row>
    <row r="1352" spans="12:17" x14ac:dyDescent="0.25">
      <c r="L1352" s="48"/>
      <c r="M1352" s="48"/>
      <c r="N1352" s="48"/>
      <c r="O1352" s="48"/>
      <c r="P1352" s="48"/>
      <c r="Q1352" s="48"/>
    </row>
    <row r="1353" spans="12:17" x14ac:dyDescent="0.25">
      <c r="L1353" s="48"/>
      <c r="M1353" s="48"/>
      <c r="N1353" s="48"/>
      <c r="O1353" s="48"/>
      <c r="P1353" s="48"/>
      <c r="Q1353" s="48"/>
    </row>
    <row r="1354" spans="12:17" x14ac:dyDescent="0.25">
      <c r="L1354" s="48"/>
      <c r="M1354" s="48"/>
      <c r="N1354" s="48"/>
      <c r="O1354" s="48"/>
      <c r="P1354" s="48"/>
      <c r="Q1354" s="48"/>
    </row>
    <row r="1355" spans="12:17" x14ac:dyDescent="0.25">
      <c r="L1355" s="48"/>
      <c r="M1355" s="48"/>
      <c r="N1355" s="48"/>
      <c r="O1355" s="48"/>
      <c r="P1355" s="48"/>
      <c r="Q1355" s="48"/>
    </row>
    <row r="1356" spans="12:17" x14ac:dyDescent="0.25">
      <c r="L1356" s="48"/>
      <c r="M1356" s="48"/>
      <c r="N1356" s="48"/>
      <c r="O1356" s="48"/>
      <c r="P1356" s="48"/>
      <c r="Q1356" s="48"/>
    </row>
    <row r="1357" spans="12:17" x14ac:dyDescent="0.25">
      <c r="L1357" s="48"/>
      <c r="M1357" s="48"/>
      <c r="N1357" s="48"/>
      <c r="O1357" s="48"/>
      <c r="P1357" s="48"/>
      <c r="Q1357" s="48"/>
    </row>
    <row r="1358" spans="12:17" x14ac:dyDescent="0.25">
      <c r="L1358" s="48"/>
      <c r="M1358" s="48"/>
      <c r="N1358" s="48"/>
      <c r="O1358" s="48"/>
      <c r="P1358" s="48"/>
      <c r="Q1358" s="48"/>
    </row>
    <row r="1359" spans="12:17" x14ac:dyDescent="0.25">
      <c r="L1359" s="48"/>
      <c r="M1359" s="48"/>
      <c r="N1359" s="48"/>
      <c r="O1359" s="48"/>
      <c r="P1359" s="48"/>
      <c r="Q1359" s="48"/>
    </row>
    <row r="1360" spans="12:17" x14ac:dyDescent="0.25">
      <c r="L1360" s="48"/>
      <c r="M1360" s="48"/>
      <c r="N1360" s="48"/>
      <c r="O1360" s="48"/>
      <c r="P1360" s="48"/>
      <c r="Q1360" s="48"/>
    </row>
    <row r="1361" spans="12:17" x14ac:dyDescent="0.25">
      <c r="L1361" s="48"/>
      <c r="M1361" s="48"/>
      <c r="N1361" s="48"/>
      <c r="O1361" s="48"/>
      <c r="P1361" s="48"/>
      <c r="Q1361" s="48"/>
    </row>
    <row r="1362" spans="12:17" x14ac:dyDescent="0.25">
      <c r="L1362" s="48"/>
      <c r="M1362" s="48"/>
      <c r="N1362" s="48"/>
      <c r="O1362" s="48"/>
      <c r="P1362" s="48"/>
      <c r="Q1362" s="48"/>
    </row>
    <row r="1363" spans="12:17" x14ac:dyDescent="0.25">
      <c r="L1363" s="48"/>
      <c r="M1363" s="48"/>
      <c r="N1363" s="48"/>
      <c r="O1363" s="48"/>
      <c r="P1363" s="48"/>
      <c r="Q1363" s="48"/>
    </row>
    <row r="1364" spans="12:17" x14ac:dyDescent="0.25">
      <c r="L1364" s="48"/>
      <c r="M1364" s="48"/>
      <c r="N1364" s="48"/>
      <c r="O1364" s="48"/>
      <c r="P1364" s="48"/>
      <c r="Q1364" s="48"/>
    </row>
    <row r="1365" spans="12:17" x14ac:dyDescent="0.25">
      <c r="L1365" s="48"/>
      <c r="M1365" s="48"/>
      <c r="N1365" s="48"/>
      <c r="O1365" s="48"/>
      <c r="P1365" s="48"/>
      <c r="Q1365" s="48"/>
    </row>
    <row r="1366" spans="12:17" x14ac:dyDescent="0.25">
      <c r="L1366" s="48"/>
      <c r="M1366" s="48"/>
      <c r="N1366" s="48"/>
      <c r="O1366" s="48"/>
      <c r="P1366" s="48"/>
      <c r="Q1366" s="48"/>
    </row>
    <row r="1367" spans="12:17" x14ac:dyDescent="0.25">
      <c r="L1367" s="48"/>
      <c r="M1367" s="48"/>
      <c r="N1367" s="48"/>
      <c r="O1367" s="48"/>
      <c r="P1367" s="48"/>
      <c r="Q1367" s="48"/>
    </row>
    <row r="1368" spans="12:17" x14ac:dyDescent="0.25">
      <c r="L1368" s="48"/>
      <c r="M1368" s="48"/>
      <c r="N1368" s="48"/>
      <c r="O1368" s="48"/>
      <c r="P1368" s="48"/>
      <c r="Q1368" s="48"/>
    </row>
    <row r="1369" spans="12:17" x14ac:dyDescent="0.25">
      <c r="L1369" s="48"/>
      <c r="M1369" s="48"/>
      <c r="N1369" s="48"/>
      <c r="O1369" s="48"/>
      <c r="P1369" s="48"/>
      <c r="Q1369" s="48"/>
    </row>
    <row r="1370" spans="12:17" x14ac:dyDescent="0.25">
      <c r="L1370" s="48"/>
      <c r="M1370" s="48"/>
      <c r="N1370" s="48"/>
      <c r="O1370" s="48"/>
      <c r="P1370" s="48"/>
      <c r="Q1370" s="48"/>
    </row>
    <row r="1371" spans="12:17" x14ac:dyDescent="0.25">
      <c r="L1371" s="48"/>
      <c r="M1371" s="48"/>
      <c r="N1371" s="48"/>
      <c r="O1371" s="48"/>
      <c r="P1371" s="48"/>
      <c r="Q1371" s="48"/>
    </row>
    <row r="1372" spans="12:17" x14ac:dyDescent="0.25">
      <c r="L1372" s="48"/>
      <c r="M1372" s="48"/>
      <c r="N1372" s="48"/>
      <c r="O1372" s="48"/>
      <c r="P1372" s="48"/>
      <c r="Q1372" s="48"/>
    </row>
    <row r="1373" spans="12:17" x14ac:dyDescent="0.25">
      <c r="L1373" s="48"/>
      <c r="M1373" s="48"/>
      <c r="N1373" s="48"/>
      <c r="O1373" s="48"/>
      <c r="P1373" s="48"/>
      <c r="Q1373" s="48"/>
    </row>
    <row r="1374" spans="12:17" x14ac:dyDescent="0.25">
      <c r="L1374" s="48"/>
      <c r="M1374" s="48"/>
      <c r="N1374" s="48"/>
      <c r="O1374" s="48"/>
      <c r="P1374" s="48"/>
      <c r="Q1374" s="48"/>
    </row>
    <row r="1375" spans="12:17" x14ac:dyDescent="0.25">
      <c r="L1375" s="48"/>
      <c r="M1375" s="48"/>
      <c r="N1375" s="48"/>
      <c r="O1375" s="48"/>
      <c r="P1375" s="48"/>
      <c r="Q1375" s="48"/>
    </row>
    <row r="1376" spans="12:17" x14ac:dyDescent="0.25">
      <c r="L1376" s="48"/>
      <c r="M1376" s="48"/>
      <c r="N1376" s="48"/>
      <c r="O1376" s="48"/>
      <c r="P1376" s="48"/>
      <c r="Q1376" s="48"/>
    </row>
    <row r="1377" spans="12:17" x14ac:dyDescent="0.25">
      <c r="L1377" s="48"/>
      <c r="M1377" s="48"/>
      <c r="N1377" s="48"/>
      <c r="O1377" s="48"/>
      <c r="P1377" s="48"/>
      <c r="Q1377" s="48"/>
    </row>
    <row r="1378" spans="12:17" x14ac:dyDescent="0.25">
      <c r="L1378" s="48"/>
      <c r="M1378" s="48"/>
      <c r="N1378" s="48"/>
      <c r="O1378" s="48"/>
      <c r="P1378" s="48"/>
      <c r="Q1378" s="48"/>
    </row>
    <row r="1379" spans="12:17" x14ac:dyDescent="0.25">
      <c r="L1379" s="48"/>
      <c r="M1379" s="48"/>
      <c r="N1379" s="48"/>
      <c r="O1379" s="48"/>
      <c r="P1379" s="48"/>
      <c r="Q1379" s="48"/>
    </row>
    <row r="1380" spans="12:17" x14ac:dyDescent="0.25">
      <c r="L1380" s="48"/>
      <c r="M1380" s="48"/>
      <c r="N1380" s="48"/>
      <c r="O1380" s="48"/>
      <c r="P1380" s="48"/>
      <c r="Q1380" s="48"/>
    </row>
    <row r="1381" spans="12:17" x14ac:dyDescent="0.25">
      <c r="L1381" s="48"/>
      <c r="M1381" s="48"/>
      <c r="N1381" s="48"/>
      <c r="O1381" s="48"/>
      <c r="P1381" s="48"/>
      <c r="Q1381" s="48"/>
    </row>
    <row r="1382" spans="12:17" x14ac:dyDescent="0.25">
      <c r="L1382" s="48"/>
      <c r="M1382" s="48"/>
      <c r="N1382" s="48"/>
      <c r="O1382" s="48"/>
      <c r="P1382" s="48"/>
      <c r="Q1382" s="48"/>
    </row>
    <row r="1383" spans="12:17" x14ac:dyDescent="0.25">
      <c r="L1383" s="48"/>
      <c r="M1383" s="48"/>
      <c r="N1383" s="48"/>
      <c r="O1383" s="48"/>
      <c r="P1383" s="48"/>
      <c r="Q1383" s="48"/>
    </row>
    <row r="1384" spans="12:17" x14ac:dyDescent="0.25">
      <c r="L1384" s="48"/>
      <c r="M1384" s="48"/>
      <c r="N1384" s="48"/>
      <c r="O1384" s="48"/>
      <c r="P1384" s="48"/>
      <c r="Q1384" s="48"/>
    </row>
    <row r="1385" spans="12:17" x14ac:dyDescent="0.25">
      <c r="L1385" s="48"/>
      <c r="M1385" s="48"/>
      <c r="N1385" s="48"/>
      <c r="O1385" s="48"/>
      <c r="P1385" s="48"/>
      <c r="Q1385" s="48"/>
    </row>
    <row r="1386" spans="12:17" x14ac:dyDescent="0.25">
      <c r="L1386" s="48"/>
      <c r="M1386" s="48"/>
      <c r="N1386" s="48"/>
      <c r="O1386" s="48"/>
      <c r="P1386" s="48"/>
      <c r="Q1386" s="48"/>
    </row>
    <row r="1387" spans="12:17" x14ac:dyDescent="0.25">
      <c r="L1387" s="48"/>
      <c r="M1387" s="48"/>
      <c r="N1387" s="48"/>
      <c r="O1387" s="48"/>
      <c r="P1387" s="48"/>
      <c r="Q1387" s="48"/>
    </row>
    <row r="1388" spans="12:17" x14ac:dyDescent="0.25">
      <c r="L1388" s="48"/>
      <c r="M1388" s="48"/>
      <c r="N1388" s="48"/>
      <c r="O1388" s="48"/>
      <c r="P1388" s="48"/>
      <c r="Q1388" s="48"/>
    </row>
    <row r="1389" spans="12:17" x14ac:dyDescent="0.25">
      <c r="L1389" s="48"/>
      <c r="M1389" s="48"/>
      <c r="N1389" s="48"/>
      <c r="O1389" s="48"/>
      <c r="P1389" s="48"/>
      <c r="Q1389" s="48"/>
    </row>
    <row r="1390" spans="12:17" x14ac:dyDescent="0.25">
      <c r="L1390" s="48"/>
      <c r="M1390" s="48"/>
      <c r="N1390" s="48"/>
      <c r="O1390" s="48"/>
      <c r="P1390" s="48"/>
      <c r="Q1390" s="48"/>
    </row>
    <row r="1391" spans="12:17" x14ac:dyDescent="0.25">
      <c r="L1391" s="48"/>
      <c r="M1391" s="48"/>
      <c r="N1391" s="48"/>
      <c r="O1391" s="48"/>
      <c r="P1391" s="48"/>
      <c r="Q1391" s="48"/>
    </row>
    <row r="1392" spans="12:17" x14ac:dyDescent="0.25">
      <c r="L1392" s="48"/>
      <c r="M1392" s="48"/>
      <c r="N1392" s="48"/>
      <c r="O1392" s="48"/>
      <c r="P1392" s="48"/>
      <c r="Q1392" s="48"/>
    </row>
    <row r="1393" spans="12:17" x14ac:dyDescent="0.25">
      <c r="L1393" s="48"/>
      <c r="M1393" s="48"/>
      <c r="N1393" s="48"/>
      <c r="O1393" s="48"/>
      <c r="P1393" s="48"/>
      <c r="Q1393" s="48"/>
    </row>
    <row r="1394" spans="12:17" x14ac:dyDescent="0.25">
      <c r="L1394" s="48"/>
      <c r="M1394" s="48"/>
      <c r="N1394" s="48"/>
      <c r="O1394" s="48"/>
      <c r="P1394" s="48"/>
      <c r="Q1394" s="48"/>
    </row>
    <row r="1395" spans="12:17" x14ac:dyDescent="0.25">
      <c r="L1395" s="48"/>
      <c r="M1395" s="48"/>
      <c r="N1395" s="48"/>
      <c r="O1395" s="48"/>
      <c r="P1395" s="48"/>
      <c r="Q1395" s="48"/>
    </row>
    <row r="1396" spans="12:17" x14ac:dyDescent="0.25">
      <c r="L1396" s="48"/>
      <c r="M1396" s="48"/>
      <c r="N1396" s="48"/>
      <c r="O1396" s="48"/>
      <c r="P1396" s="48"/>
      <c r="Q1396" s="48"/>
    </row>
    <row r="1397" spans="12:17" x14ac:dyDescent="0.25">
      <c r="L1397" s="48"/>
      <c r="M1397" s="48"/>
      <c r="N1397" s="48"/>
      <c r="O1397" s="48"/>
      <c r="P1397" s="48"/>
      <c r="Q1397" s="48"/>
    </row>
    <row r="1398" spans="12:17" x14ac:dyDescent="0.25">
      <c r="L1398" s="48"/>
      <c r="M1398" s="48"/>
      <c r="N1398" s="48"/>
      <c r="O1398" s="48"/>
      <c r="P1398" s="48"/>
      <c r="Q1398" s="48"/>
    </row>
    <row r="1399" spans="12:17" x14ac:dyDescent="0.25">
      <c r="L1399" s="48"/>
      <c r="M1399" s="48"/>
      <c r="N1399" s="48"/>
      <c r="O1399" s="48"/>
      <c r="P1399" s="48"/>
      <c r="Q1399" s="48"/>
    </row>
    <row r="1400" spans="12:17" x14ac:dyDescent="0.25">
      <c r="L1400" s="48"/>
      <c r="M1400" s="48"/>
      <c r="N1400" s="48"/>
      <c r="O1400" s="48"/>
      <c r="P1400" s="48"/>
      <c r="Q1400" s="48"/>
    </row>
    <row r="1401" spans="12:17" x14ac:dyDescent="0.25">
      <c r="L1401" s="48"/>
      <c r="M1401" s="48"/>
      <c r="N1401" s="48"/>
      <c r="O1401" s="48"/>
      <c r="P1401" s="48"/>
      <c r="Q1401" s="48"/>
    </row>
    <row r="1402" spans="12:17" x14ac:dyDescent="0.25">
      <c r="L1402" s="48"/>
      <c r="M1402" s="48"/>
      <c r="N1402" s="48"/>
      <c r="O1402" s="48"/>
      <c r="P1402" s="48"/>
      <c r="Q1402" s="48"/>
    </row>
    <row r="1403" spans="12:17" x14ac:dyDescent="0.25">
      <c r="L1403" s="48"/>
      <c r="M1403" s="48"/>
      <c r="N1403" s="48"/>
      <c r="O1403" s="48"/>
      <c r="P1403" s="48"/>
      <c r="Q1403" s="48"/>
    </row>
    <row r="1404" spans="12:17" x14ac:dyDescent="0.25">
      <c r="L1404" s="48"/>
      <c r="M1404" s="48"/>
      <c r="N1404" s="48"/>
      <c r="O1404" s="48"/>
      <c r="P1404" s="48"/>
      <c r="Q1404" s="48"/>
    </row>
    <row r="1405" spans="12:17" x14ac:dyDescent="0.25">
      <c r="L1405" s="48"/>
      <c r="M1405" s="48"/>
      <c r="N1405" s="48"/>
      <c r="O1405" s="48"/>
      <c r="P1405" s="48"/>
      <c r="Q1405" s="48"/>
    </row>
    <row r="1406" spans="12:17" x14ac:dyDescent="0.25">
      <c r="L1406" s="48"/>
      <c r="M1406" s="48"/>
      <c r="N1406" s="48"/>
      <c r="O1406" s="48"/>
      <c r="P1406" s="48"/>
      <c r="Q1406" s="48"/>
    </row>
    <row r="1407" spans="12:17" x14ac:dyDescent="0.25">
      <c r="L1407" s="48"/>
      <c r="M1407" s="48"/>
      <c r="N1407" s="48"/>
      <c r="O1407" s="48"/>
      <c r="P1407" s="48"/>
      <c r="Q1407" s="48"/>
    </row>
    <row r="1408" spans="12:17" x14ac:dyDescent="0.25">
      <c r="L1408" s="48"/>
      <c r="M1408" s="48"/>
      <c r="N1408" s="48"/>
      <c r="O1408" s="48"/>
      <c r="P1408" s="48"/>
      <c r="Q1408" s="48"/>
    </row>
    <row r="1409" spans="12:17" x14ac:dyDescent="0.25">
      <c r="L1409" s="48"/>
      <c r="M1409" s="48"/>
      <c r="N1409" s="48"/>
      <c r="O1409" s="48"/>
      <c r="P1409" s="48"/>
      <c r="Q1409" s="48"/>
    </row>
    <row r="1410" spans="12:17" x14ac:dyDescent="0.25">
      <c r="L1410" s="48"/>
      <c r="M1410" s="48"/>
      <c r="N1410" s="48"/>
      <c r="O1410" s="48"/>
      <c r="P1410" s="48"/>
      <c r="Q1410" s="48"/>
    </row>
    <row r="1411" spans="12:17" x14ac:dyDescent="0.25">
      <c r="L1411" s="48"/>
      <c r="M1411" s="48"/>
      <c r="N1411" s="48"/>
      <c r="O1411" s="48"/>
      <c r="P1411" s="48"/>
      <c r="Q1411" s="48"/>
    </row>
    <row r="1412" spans="12:17" x14ac:dyDescent="0.25">
      <c r="L1412" s="48"/>
      <c r="M1412" s="48"/>
      <c r="N1412" s="48"/>
      <c r="O1412" s="48"/>
      <c r="P1412" s="48"/>
      <c r="Q1412" s="48"/>
    </row>
    <row r="1413" spans="12:17" x14ac:dyDescent="0.25">
      <c r="L1413" s="48"/>
      <c r="M1413" s="48"/>
      <c r="N1413" s="48"/>
      <c r="O1413" s="48"/>
      <c r="P1413" s="48"/>
      <c r="Q1413" s="48"/>
    </row>
    <row r="1414" spans="12:17" x14ac:dyDescent="0.25">
      <c r="L1414" s="48"/>
      <c r="M1414" s="48"/>
      <c r="N1414" s="48"/>
      <c r="O1414" s="48"/>
      <c r="P1414" s="48"/>
      <c r="Q1414" s="48"/>
    </row>
    <row r="1415" spans="12:17" x14ac:dyDescent="0.25">
      <c r="L1415" s="48"/>
      <c r="M1415" s="48"/>
      <c r="N1415" s="48"/>
      <c r="O1415" s="48"/>
      <c r="P1415" s="48"/>
      <c r="Q1415" s="48"/>
    </row>
    <row r="1416" spans="12:17" x14ac:dyDescent="0.25">
      <c r="L1416" s="48"/>
      <c r="M1416" s="48"/>
      <c r="N1416" s="48"/>
      <c r="O1416" s="48"/>
      <c r="P1416" s="48"/>
      <c r="Q1416" s="48"/>
    </row>
    <row r="1417" spans="12:17" x14ac:dyDescent="0.25">
      <c r="L1417" s="48"/>
      <c r="M1417" s="48"/>
      <c r="N1417" s="48"/>
      <c r="O1417" s="48"/>
      <c r="P1417" s="48"/>
      <c r="Q1417" s="48"/>
    </row>
    <row r="1418" spans="12:17" x14ac:dyDescent="0.25">
      <c r="L1418" s="48"/>
      <c r="M1418" s="48"/>
      <c r="N1418" s="48"/>
      <c r="O1418" s="48"/>
      <c r="P1418" s="48"/>
      <c r="Q1418" s="48"/>
    </row>
    <row r="1419" spans="12:17" x14ac:dyDescent="0.25">
      <c r="L1419" s="48"/>
      <c r="M1419" s="48"/>
      <c r="N1419" s="48"/>
      <c r="O1419" s="48"/>
      <c r="P1419" s="48"/>
      <c r="Q1419" s="48"/>
    </row>
    <row r="1420" spans="12:17" x14ac:dyDescent="0.25">
      <c r="L1420" s="48"/>
      <c r="M1420" s="48"/>
      <c r="N1420" s="48"/>
      <c r="O1420" s="48"/>
      <c r="P1420" s="48"/>
      <c r="Q1420" s="48"/>
    </row>
    <row r="1421" spans="12:17" x14ac:dyDescent="0.25">
      <c r="L1421" s="48"/>
      <c r="M1421" s="48"/>
      <c r="N1421" s="48"/>
      <c r="O1421" s="48"/>
      <c r="P1421" s="48"/>
      <c r="Q1421" s="48"/>
    </row>
    <row r="1422" spans="12:17" x14ac:dyDescent="0.25">
      <c r="L1422" s="48"/>
      <c r="M1422" s="48"/>
      <c r="N1422" s="48"/>
      <c r="O1422" s="48"/>
      <c r="P1422" s="48"/>
      <c r="Q1422" s="48"/>
    </row>
    <row r="1423" spans="12:17" x14ac:dyDescent="0.25">
      <c r="L1423" s="48"/>
      <c r="M1423" s="48"/>
      <c r="N1423" s="48"/>
      <c r="O1423" s="48"/>
      <c r="P1423" s="48"/>
      <c r="Q1423" s="48"/>
    </row>
    <row r="1424" spans="12:17" x14ac:dyDescent="0.25">
      <c r="L1424" s="48"/>
      <c r="M1424" s="48"/>
      <c r="N1424" s="48"/>
      <c r="O1424" s="48"/>
      <c r="P1424" s="48"/>
      <c r="Q1424" s="48"/>
    </row>
    <row r="1425" spans="12:17" x14ac:dyDescent="0.25">
      <c r="L1425" s="48"/>
      <c r="M1425" s="48"/>
      <c r="N1425" s="48"/>
      <c r="O1425" s="48"/>
      <c r="P1425" s="48"/>
      <c r="Q1425" s="48"/>
    </row>
    <row r="1426" spans="12:17" x14ac:dyDescent="0.25">
      <c r="L1426" s="48"/>
      <c r="M1426" s="48"/>
      <c r="N1426" s="48"/>
      <c r="O1426" s="48"/>
      <c r="P1426" s="48"/>
      <c r="Q1426" s="48"/>
    </row>
    <row r="1427" spans="12:17" x14ac:dyDescent="0.25">
      <c r="L1427" s="48"/>
      <c r="M1427" s="48"/>
      <c r="N1427" s="48"/>
      <c r="O1427" s="48"/>
      <c r="P1427" s="48"/>
      <c r="Q1427" s="48"/>
    </row>
    <row r="1428" spans="12:17" x14ac:dyDescent="0.25">
      <c r="L1428" s="48"/>
      <c r="M1428" s="48"/>
      <c r="N1428" s="48"/>
      <c r="O1428" s="48"/>
      <c r="P1428" s="48"/>
      <c r="Q1428" s="48"/>
    </row>
    <row r="1429" spans="12:17" x14ac:dyDescent="0.25">
      <c r="L1429" s="48"/>
      <c r="M1429" s="48"/>
      <c r="N1429" s="48"/>
      <c r="O1429" s="48"/>
      <c r="P1429" s="48"/>
      <c r="Q1429" s="48"/>
    </row>
    <row r="1430" spans="12:17" x14ac:dyDescent="0.25">
      <c r="L1430" s="48"/>
      <c r="M1430" s="48"/>
      <c r="N1430" s="48"/>
      <c r="O1430" s="48"/>
      <c r="P1430" s="48"/>
      <c r="Q1430" s="48"/>
    </row>
    <row r="1431" spans="12:17" x14ac:dyDescent="0.25">
      <c r="L1431" s="48"/>
      <c r="M1431" s="48"/>
      <c r="N1431" s="48"/>
      <c r="O1431" s="48"/>
      <c r="P1431" s="48"/>
      <c r="Q1431" s="48"/>
    </row>
    <row r="1432" spans="12:17" x14ac:dyDescent="0.25">
      <c r="L1432" s="48"/>
      <c r="M1432" s="48"/>
      <c r="N1432" s="48"/>
      <c r="O1432" s="48"/>
      <c r="P1432" s="48"/>
      <c r="Q1432" s="48"/>
    </row>
    <row r="1433" spans="12:17" x14ac:dyDescent="0.25">
      <c r="L1433" s="48"/>
      <c r="M1433" s="48"/>
      <c r="N1433" s="48"/>
      <c r="O1433" s="48"/>
      <c r="P1433" s="48"/>
      <c r="Q1433" s="48"/>
    </row>
    <row r="1434" spans="12:17" x14ac:dyDescent="0.25">
      <c r="L1434" s="48"/>
      <c r="M1434" s="48"/>
      <c r="N1434" s="48"/>
      <c r="O1434" s="48"/>
      <c r="P1434" s="48"/>
      <c r="Q1434" s="48"/>
    </row>
    <row r="1435" spans="12:17" x14ac:dyDescent="0.25">
      <c r="L1435" s="48"/>
      <c r="M1435" s="48"/>
      <c r="N1435" s="48"/>
      <c r="O1435" s="48"/>
      <c r="P1435" s="48"/>
      <c r="Q1435" s="48"/>
    </row>
    <row r="1436" spans="12:17" x14ac:dyDescent="0.25">
      <c r="L1436" s="48"/>
      <c r="M1436" s="48"/>
      <c r="N1436" s="48"/>
      <c r="O1436" s="48"/>
      <c r="P1436" s="48"/>
      <c r="Q1436" s="48"/>
    </row>
    <row r="1437" spans="12:17" x14ac:dyDescent="0.25">
      <c r="L1437" s="48"/>
      <c r="M1437" s="48"/>
      <c r="N1437" s="48"/>
      <c r="O1437" s="48"/>
      <c r="P1437" s="48"/>
      <c r="Q1437" s="48"/>
    </row>
    <row r="1438" spans="12:17" x14ac:dyDescent="0.25">
      <c r="L1438" s="48"/>
      <c r="M1438" s="48"/>
      <c r="N1438" s="48"/>
      <c r="O1438" s="48"/>
      <c r="P1438" s="48"/>
      <c r="Q1438" s="48"/>
    </row>
    <row r="1439" spans="12:17" x14ac:dyDescent="0.25">
      <c r="L1439" s="48"/>
      <c r="M1439" s="48"/>
      <c r="N1439" s="48"/>
      <c r="O1439" s="48"/>
      <c r="P1439" s="48"/>
      <c r="Q1439" s="48"/>
    </row>
    <row r="1440" spans="12:17" x14ac:dyDescent="0.25">
      <c r="L1440" s="48"/>
      <c r="M1440" s="48"/>
      <c r="N1440" s="48"/>
      <c r="O1440" s="48"/>
      <c r="P1440" s="48"/>
      <c r="Q1440" s="48"/>
    </row>
    <row r="1441" spans="12:17" x14ac:dyDescent="0.25">
      <c r="L1441" s="48"/>
      <c r="M1441" s="48"/>
      <c r="N1441" s="48"/>
      <c r="O1441" s="48"/>
      <c r="P1441" s="48"/>
      <c r="Q1441" s="48"/>
    </row>
    <row r="1442" spans="12:17" x14ac:dyDescent="0.25">
      <c r="L1442" s="48"/>
      <c r="M1442" s="48"/>
      <c r="N1442" s="48"/>
      <c r="O1442" s="48"/>
      <c r="P1442" s="48"/>
      <c r="Q1442" s="48"/>
    </row>
    <row r="1443" spans="12:17" x14ac:dyDescent="0.25">
      <c r="L1443" s="48"/>
      <c r="M1443" s="48"/>
      <c r="N1443" s="48"/>
      <c r="O1443" s="48"/>
      <c r="P1443" s="48"/>
      <c r="Q1443" s="48"/>
    </row>
    <row r="1444" spans="12:17" x14ac:dyDescent="0.25">
      <c r="L1444" s="48"/>
      <c r="M1444" s="48"/>
      <c r="N1444" s="48"/>
      <c r="O1444" s="48"/>
      <c r="P1444" s="48"/>
      <c r="Q1444" s="48"/>
    </row>
    <row r="1445" spans="12:17" x14ac:dyDescent="0.25">
      <c r="L1445" s="48"/>
      <c r="M1445" s="48"/>
      <c r="N1445" s="48"/>
      <c r="O1445" s="48"/>
      <c r="P1445" s="48"/>
      <c r="Q1445" s="48"/>
    </row>
    <row r="1446" spans="12:17" x14ac:dyDescent="0.25">
      <c r="L1446" s="48"/>
      <c r="M1446" s="48"/>
      <c r="N1446" s="48"/>
      <c r="O1446" s="48"/>
      <c r="P1446" s="48"/>
      <c r="Q1446" s="48"/>
    </row>
    <row r="1447" spans="12:17" x14ac:dyDescent="0.25">
      <c r="L1447" s="48"/>
      <c r="M1447" s="48"/>
      <c r="N1447" s="48"/>
      <c r="O1447" s="48"/>
      <c r="P1447" s="48"/>
      <c r="Q1447" s="48"/>
    </row>
    <row r="1448" spans="12:17" x14ac:dyDescent="0.25">
      <c r="L1448" s="48"/>
      <c r="M1448" s="48"/>
      <c r="N1448" s="48"/>
      <c r="O1448" s="48"/>
      <c r="P1448" s="48"/>
      <c r="Q1448" s="48"/>
    </row>
    <row r="1449" spans="12:17" x14ac:dyDescent="0.25">
      <c r="L1449" s="48"/>
      <c r="M1449" s="48"/>
      <c r="N1449" s="48"/>
      <c r="O1449" s="48"/>
      <c r="P1449" s="48"/>
      <c r="Q1449" s="48"/>
    </row>
    <row r="1450" spans="12:17" x14ac:dyDescent="0.25">
      <c r="L1450" s="48"/>
      <c r="M1450" s="48"/>
      <c r="N1450" s="48"/>
      <c r="O1450" s="48"/>
      <c r="P1450" s="48"/>
      <c r="Q1450" s="48"/>
    </row>
    <row r="1451" spans="12:17" x14ac:dyDescent="0.25">
      <c r="L1451" s="48"/>
      <c r="M1451" s="48"/>
      <c r="N1451" s="48"/>
      <c r="O1451" s="48"/>
      <c r="P1451" s="48"/>
      <c r="Q1451" s="48"/>
    </row>
    <row r="1452" spans="12:17" x14ac:dyDescent="0.25">
      <c r="L1452" s="48"/>
      <c r="M1452" s="48"/>
      <c r="N1452" s="48"/>
      <c r="O1452" s="48"/>
      <c r="P1452" s="48"/>
      <c r="Q1452" s="48"/>
    </row>
    <row r="1453" spans="12:17" x14ac:dyDescent="0.25">
      <c r="L1453" s="48"/>
      <c r="M1453" s="48"/>
      <c r="N1453" s="48"/>
      <c r="O1453" s="48"/>
      <c r="P1453" s="48"/>
      <c r="Q1453" s="48"/>
    </row>
    <row r="1454" spans="12:17" x14ac:dyDescent="0.25">
      <c r="L1454" s="48"/>
      <c r="M1454" s="48"/>
      <c r="N1454" s="48"/>
      <c r="O1454" s="48"/>
      <c r="P1454" s="48"/>
      <c r="Q1454" s="48"/>
    </row>
    <row r="1455" spans="12:17" x14ac:dyDescent="0.25">
      <c r="L1455" s="48"/>
      <c r="M1455" s="48"/>
      <c r="N1455" s="48"/>
      <c r="O1455" s="48"/>
      <c r="P1455" s="48"/>
      <c r="Q1455" s="48"/>
    </row>
    <row r="1456" spans="12:17" x14ac:dyDescent="0.25">
      <c r="L1456" s="48"/>
      <c r="M1456" s="48"/>
      <c r="N1456" s="48"/>
      <c r="O1456" s="48"/>
      <c r="P1456" s="48"/>
      <c r="Q1456" s="48"/>
    </row>
    <row r="1457" spans="12:17" x14ac:dyDescent="0.25">
      <c r="L1457" s="48"/>
      <c r="M1457" s="48"/>
      <c r="N1457" s="48"/>
      <c r="O1457" s="48"/>
      <c r="P1457" s="48"/>
      <c r="Q1457" s="48"/>
    </row>
    <row r="1458" spans="12:17" x14ac:dyDescent="0.25">
      <c r="L1458" s="48"/>
      <c r="M1458" s="48"/>
      <c r="N1458" s="48"/>
      <c r="O1458" s="48"/>
      <c r="P1458" s="48"/>
      <c r="Q1458" s="48"/>
    </row>
    <row r="1459" spans="12:17" x14ac:dyDescent="0.25">
      <c r="L1459" s="48"/>
      <c r="M1459" s="48"/>
      <c r="N1459" s="48"/>
      <c r="O1459" s="48"/>
      <c r="P1459" s="48"/>
      <c r="Q1459" s="48"/>
    </row>
    <row r="1460" spans="12:17" x14ac:dyDescent="0.25">
      <c r="L1460" s="48"/>
      <c r="M1460" s="48"/>
      <c r="N1460" s="48"/>
      <c r="O1460" s="48"/>
      <c r="P1460" s="48"/>
      <c r="Q1460" s="48"/>
    </row>
    <row r="1461" spans="12:17" x14ac:dyDescent="0.25">
      <c r="L1461" s="48"/>
      <c r="M1461" s="48"/>
      <c r="N1461" s="48"/>
      <c r="O1461" s="48"/>
      <c r="P1461" s="48"/>
      <c r="Q1461" s="48"/>
    </row>
    <row r="1462" spans="12:17" x14ac:dyDescent="0.25">
      <c r="L1462" s="48"/>
      <c r="M1462" s="48"/>
      <c r="N1462" s="48"/>
      <c r="O1462" s="48"/>
      <c r="P1462" s="48"/>
      <c r="Q1462" s="48"/>
    </row>
    <row r="1463" spans="12:17" x14ac:dyDescent="0.25">
      <c r="L1463" s="48"/>
      <c r="M1463" s="48"/>
      <c r="N1463" s="48"/>
      <c r="O1463" s="48"/>
      <c r="P1463" s="48"/>
      <c r="Q1463" s="48"/>
    </row>
    <row r="1464" spans="12:17" x14ac:dyDescent="0.25">
      <c r="L1464" s="48"/>
      <c r="M1464" s="48"/>
      <c r="N1464" s="48"/>
      <c r="O1464" s="48"/>
      <c r="P1464" s="48"/>
      <c r="Q1464" s="48"/>
    </row>
    <row r="1465" spans="12:17" x14ac:dyDescent="0.25">
      <c r="L1465" s="48"/>
      <c r="M1465" s="48"/>
      <c r="N1465" s="48"/>
      <c r="O1465" s="48"/>
      <c r="P1465" s="48"/>
      <c r="Q1465" s="48"/>
    </row>
    <row r="1466" spans="12:17" x14ac:dyDescent="0.25">
      <c r="L1466" s="48"/>
      <c r="M1466" s="48"/>
      <c r="N1466" s="48"/>
      <c r="O1466" s="48"/>
      <c r="P1466" s="48"/>
      <c r="Q1466" s="48"/>
    </row>
    <row r="1467" spans="12:17" x14ac:dyDescent="0.25">
      <c r="L1467" s="48"/>
      <c r="M1467" s="48"/>
      <c r="N1467" s="48"/>
      <c r="O1467" s="48"/>
      <c r="P1467" s="48"/>
      <c r="Q1467" s="48"/>
    </row>
    <row r="1468" spans="12:17" x14ac:dyDescent="0.25">
      <c r="L1468" s="48"/>
      <c r="M1468" s="48"/>
      <c r="N1468" s="48"/>
      <c r="O1468" s="48"/>
      <c r="P1468" s="48"/>
      <c r="Q1468" s="48"/>
    </row>
    <row r="1469" spans="12:17" x14ac:dyDescent="0.25">
      <c r="L1469" s="48"/>
      <c r="M1469" s="48"/>
      <c r="N1469" s="48"/>
      <c r="O1469" s="48"/>
      <c r="P1469" s="48"/>
      <c r="Q1469" s="48"/>
    </row>
    <row r="1470" spans="12:17" x14ac:dyDescent="0.25">
      <c r="L1470" s="48"/>
      <c r="M1470" s="48"/>
      <c r="N1470" s="48"/>
      <c r="O1470" s="48"/>
      <c r="P1470" s="48"/>
      <c r="Q1470" s="48"/>
    </row>
    <row r="1471" spans="12:17" x14ac:dyDescent="0.25">
      <c r="L1471" s="48"/>
      <c r="M1471" s="48"/>
      <c r="N1471" s="48"/>
      <c r="O1471" s="48"/>
      <c r="P1471" s="48"/>
      <c r="Q1471" s="48"/>
    </row>
    <row r="1472" spans="12:17" x14ac:dyDescent="0.25">
      <c r="L1472" s="48"/>
      <c r="M1472" s="48"/>
      <c r="N1472" s="48"/>
      <c r="O1472" s="48"/>
      <c r="P1472" s="48"/>
      <c r="Q1472" s="48"/>
    </row>
    <row r="1473" spans="12:17" x14ac:dyDescent="0.25">
      <c r="L1473" s="48"/>
      <c r="M1473" s="48"/>
      <c r="N1473" s="48"/>
      <c r="O1473" s="48"/>
      <c r="P1473" s="48"/>
      <c r="Q1473" s="48"/>
    </row>
    <row r="1474" spans="12:17" x14ac:dyDescent="0.25">
      <c r="L1474" s="48"/>
      <c r="M1474" s="48"/>
      <c r="N1474" s="48"/>
      <c r="O1474" s="48"/>
      <c r="P1474" s="48"/>
      <c r="Q1474" s="48"/>
    </row>
    <row r="1475" spans="12:17" x14ac:dyDescent="0.25">
      <c r="L1475" s="48"/>
      <c r="M1475" s="48"/>
      <c r="N1475" s="48"/>
      <c r="O1475" s="48"/>
      <c r="P1475" s="48"/>
      <c r="Q1475" s="48"/>
    </row>
    <row r="1476" spans="12:17" x14ac:dyDescent="0.25">
      <c r="L1476" s="48"/>
      <c r="M1476" s="48"/>
      <c r="N1476" s="48"/>
      <c r="O1476" s="48"/>
      <c r="P1476" s="48"/>
      <c r="Q1476" s="48"/>
    </row>
    <row r="1477" spans="12:17" x14ac:dyDescent="0.25">
      <c r="L1477" s="48"/>
      <c r="M1477" s="48"/>
      <c r="N1477" s="48"/>
      <c r="O1477" s="48"/>
      <c r="P1477" s="48"/>
      <c r="Q1477" s="48"/>
    </row>
    <row r="1478" spans="12:17" x14ac:dyDescent="0.25">
      <c r="L1478" s="48"/>
      <c r="M1478" s="48"/>
      <c r="N1478" s="48"/>
      <c r="O1478" s="48"/>
      <c r="P1478" s="48"/>
      <c r="Q1478" s="48"/>
    </row>
    <row r="1479" spans="12:17" x14ac:dyDescent="0.25">
      <c r="L1479" s="48"/>
      <c r="M1479" s="48"/>
      <c r="N1479" s="48"/>
      <c r="O1479" s="48"/>
      <c r="P1479" s="48"/>
      <c r="Q1479" s="48"/>
    </row>
    <row r="1480" spans="12:17" x14ac:dyDescent="0.25">
      <c r="L1480" s="48"/>
      <c r="M1480" s="48"/>
      <c r="N1480" s="48"/>
      <c r="O1480" s="48"/>
      <c r="P1480" s="48"/>
      <c r="Q1480" s="48"/>
    </row>
    <row r="1481" spans="12:17" x14ac:dyDescent="0.25">
      <c r="L1481" s="48"/>
      <c r="M1481" s="48"/>
      <c r="N1481" s="48"/>
      <c r="O1481" s="48"/>
      <c r="P1481" s="48"/>
      <c r="Q1481" s="48"/>
    </row>
    <row r="1482" spans="12:17" x14ac:dyDescent="0.25">
      <c r="L1482" s="48"/>
      <c r="M1482" s="48"/>
      <c r="N1482" s="48"/>
      <c r="O1482" s="48"/>
      <c r="P1482" s="48"/>
      <c r="Q1482" s="48"/>
    </row>
    <row r="1483" spans="12:17" x14ac:dyDescent="0.25">
      <c r="L1483" s="48"/>
      <c r="M1483" s="48"/>
      <c r="N1483" s="48"/>
      <c r="O1483" s="48"/>
      <c r="P1483" s="48"/>
      <c r="Q1483" s="48"/>
    </row>
    <row r="1484" spans="12:17" x14ac:dyDescent="0.25">
      <c r="L1484" s="48"/>
      <c r="M1484" s="48"/>
      <c r="N1484" s="48"/>
      <c r="O1484" s="48"/>
      <c r="P1484" s="48"/>
      <c r="Q1484" s="48"/>
    </row>
    <row r="1485" spans="12:17" x14ac:dyDescent="0.25">
      <c r="L1485" s="48"/>
      <c r="M1485" s="48"/>
      <c r="N1485" s="48"/>
      <c r="O1485" s="48"/>
      <c r="P1485" s="48"/>
      <c r="Q1485" s="48"/>
    </row>
    <row r="1486" spans="12:17" x14ac:dyDescent="0.25">
      <c r="L1486" s="48"/>
      <c r="M1486" s="48"/>
      <c r="N1486" s="48"/>
      <c r="O1486" s="48"/>
      <c r="P1486" s="48"/>
      <c r="Q1486" s="48"/>
    </row>
    <row r="1487" spans="12:17" x14ac:dyDescent="0.25">
      <c r="L1487" s="48"/>
      <c r="M1487" s="48"/>
      <c r="N1487" s="48"/>
      <c r="O1487" s="48"/>
      <c r="P1487" s="48"/>
      <c r="Q1487" s="48"/>
    </row>
    <row r="1488" spans="12:17" x14ac:dyDescent="0.25">
      <c r="L1488" s="48"/>
      <c r="M1488" s="48"/>
      <c r="N1488" s="48"/>
      <c r="O1488" s="48"/>
      <c r="P1488" s="48"/>
      <c r="Q1488" s="48"/>
    </row>
    <row r="1489" spans="12:17" x14ac:dyDescent="0.25">
      <c r="L1489" s="48"/>
      <c r="M1489" s="48"/>
      <c r="N1489" s="48"/>
      <c r="O1489" s="48"/>
      <c r="P1489" s="48"/>
      <c r="Q1489" s="48"/>
    </row>
    <row r="1490" spans="12:17" x14ac:dyDescent="0.25">
      <c r="L1490" s="48"/>
      <c r="M1490" s="48"/>
      <c r="N1490" s="48"/>
      <c r="O1490" s="48"/>
      <c r="P1490" s="48"/>
      <c r="Q1490" s="48"/>
    </row>
    <row r="1491" spans="12:17" x14ac:dyDescent="0.25">
      <c r="L1491" s="48"/>
      <c r="M1491" s="48"/>
      <c r="N1491" s="48"/>
      <c r="O1491" s="48"/>
      <c r="P1491" s="48"/>
      <c r="Q1491" s="48"/>
    </row>
    <row r="1492" spans="12:17" x14ac:dyDescent="0.25">
      <c r="L1492" s="48"/>
      <c r="M1492" s="48"/>
      <c r="N1492" s="48"/>
      <c r="O1492" s="48"/>
      <c r="P1492" s="48"/>
      <c r="Q1492" s="48"/>
    </row>
    <row r="1493" spans="12:17" x14ac:dyDescent="0.25">
      <c r="L1493" s="48"/>
      <c r="M1493" s="48"/>
      <c r="N1493" s="48"/>
      <c r="O1493" s="48"/>
      <c r="P1493" s="48"/>
      <c r="Q1493" s="48"/>
    </row>
    <row r="1494" spans="12:17" x14ac:dyDescent="0.25">
      <c r="L1494" s="48"/>
      <c r="M1494" s="48"/>
      <c r="N1494" s="48"/>
      <c r="O1494" s="48"/>
      <c r="P1494" s="48"/>
      <c r="Q1494" s="48"/>
    </row>
    <row r="1495" spans="12:17" x14ac:dyDescent="0.25">
      <c r="L1495" s="48"/>
      <c r="M1495" s="48"/>
      <c r="N1495" s="48"/>
      <c r="O1495" s="48"/>
      <c r="P1495" s="48"/>
      <c r="Q1495" s="48"/>
    </row>
    <row r="1496" spans="12:17" x14ac:dyDescent="0.25">
      <c r="L1496" s="48"/>
      <c r="M1496" s="48"/>
      <c r="N1496" s="48"/>
      <c r="O1496" s="48"/>
      <c r="P1496" s="48"/>
      <c r="Q1496" s="48"/>
    </row>
    <row r="1497" spans="12:17" x14ac:dyDescent="0.25">
      <c r="L1497" s="48"/>
      <c r="M1497" s="48"/>
      <c r="N1497" s="48"/>
      <c r="O1497" s="48"/>
      <c r="P1497" s="48"/>
      <c r="Q1497" s="48"/>
    </row>
    <row r="1498" spans="12:17" x14ac:dyDescent="0.25">
      <c r="L1498" s="48"/>
      <c r="M1498" s="48"/>
      <c r="N1498" s="48"/>
      <c r="O1498" s="48"/>
      <c r="P1498" s="48"/>
      <c r="Q1498" s="48"/>
    </row>
    <row r="1499" spans="12:17" x14ac:dyDescent="0.25">
      <c r="L1499" s="48"/>
      <c r="M1499" s="48"/>
      <c r="N1499" s="48"/>
      <c r="O1499" s="48"/>
      <c r="P1499" s="48"/>
      <c r="Q1499" s="48"/>
    </row>
    <row r="1500" spans="12:17" x14ac:dyDescent="0.25">
      <c r="L1500" s="48"/>
      <c r="M1500" s="48"/>
      <c r="N1500" s="48"/>
      <c r="O1500" s="48"/>
      <c r="P1500" s="48"/>
      <c r="Q1500" s="48"/>
    </row>
    <row r="1501" spans="12:17" x14ac:dyDescent="0.25">
      <c r="L1501" s="48"/>
      <c r="M1501" s="48"/>
      <c r="N1501" s="48"/>
      <c r="O1501" s="48"/>
      <c r="P1501" s="48"/>
      <c r="Q1501" s="48"/>
    </row>
    <row r="1502" spans="12:17" x14ac:dyDescent="0.25">
      <c r="L1502" s="48"/>
      <c r="M1502" s="48"/>
      <c r="N1502" s="48"/>
      <c r="O1502" s="48"/>
      <c r="P1502" s="48"/>
      <c r="Q1502" s="48"/>
    </row>
    <row r="1503" spans="12:17" x14ac:dyDescent="0.25">
      <c r="L1503" s="48"/>
      <c r="M1503" s="48"/>
      <c r="N1503" s="48"/>
      <c r="O1503" s="48"/>
      <c r="P1503" s="48"/>
      <c r="Q1503" s="48"/>
    </row>
    <row r="1504" spans="12:17" x14ac:dyDescent="0.25">
      <c r="L1504" s="48"/>
      <c r="M1504" s="48"/>
      <c r="N1504" s="48"/>
      <c r="O1504" s="48"/>
      <c r="P1504" s="48"/>
      <c r="Q1504" s="48"/>
    </row>
    <row r="1505" spans="12:17" x14ac:dyDescent="0.25">
      <c r="L1505" s="48"/>
      <c r="M1505" s="48"/>
      <c r="N1505" s="48"/>
      <c r="O1505" s="48"/>
      <c r="P1505" s="48"/>
      <c r="Q1505" s="48"/>
    </row>
    <row r="1506" spans="12:17" x14ac:dyDescent="0.25">
      <c r="L1506" s="48"/>
      <c r="M1506" s="48"/>
      <c r="N1506" s="48"/>
      <c r="O1506" s="48"/>
      <c r="P1506" s="48"/>
      <c r="Q1506" s="48"/>
    </row>
    <row r="1507" spans="12:17" x14ac:dyDescent="0.25">
      <c r="L1507" s="48"/>
      <c r="M1507" s="48"/>
      <c r="N1507" s="48"/>
      <c r="O1507" s="48"/>
      <c r="P1507" s="48"/>
      <c r="Q1507" s="48"/>
    </row>
    <row r="1508" spans="12:17" x14ac:dyDescent="0.25">
      <c r="L1508" s="48"/>
      <c r="M1508" s="48"/>
      <c r="N1508" s="48"/>
      <c r="O1508" s="48"/>
      <c r="P1508" s="48"/>
      <c r="Q1508" s="48"/>
    </row>
    <row r="1509" spans="12:17" x14ac:dyDescent="0.25">
      <c r="L1509" s="48"/>
      <c r="M1509" s="48"/>
      <c r="N1509" s="48"/>
      <c r="O1509" s="48"/>
      <c r="P1509" s="48"/>
      <c r="Q1509" s="48"/>
    </row>
    <row r="1510" spans="12:17" x14ac:dyDescent="0.25">
      <c r="L1510" s="48"/>
      <c r="M1510" s="48"/>
      <c r="N1510" s="48"/>
      <c r="O1510" s="48"/>
      <c r="P1510" s="48"/>
      <c r="Q1510" s="48"/>
    </row>
    <row r="1511" spans="12:17" x14ac:dyDescent="0.25">
      <c r="L1511" s="48"/>
      <c r="M1511" s="48"/>
      <c r="N1511" s="48"/>
      <c r="O1511" s="48"/>
      <c r="P1511" s="48"/>
      <c r="Q1511" s="48"/>
    </row>
    <row r="1512" spans="12:17" x14ac:dyDescent="0.25">
      <c r="L1512" s="48"/>
      <c r="M1512" s="48"/>
      <c r="N1512" s="48"/>
      <c r="O1512" s="48"/>
      <c r="P1512" s="48"/>
      <c r="Q1512" s="48"/>
    </row>
    <row r="1513" spans="12:17" x14ac:dyDescent="0.25">
      <c r="L1513" s="48"/>
      <c r="M1513" s="48"/>
      <c r="N1513" s="48"/>
      <c r="O1513" s="48"/>
      <c r="P1513" s="48"/>
      <c r="Q1513" s="48"/>
    </row>
    <row r="1514" spans="12:17" x14ac:dyDescent="0.25">
      <c r="L1514" s="48"/>
      <c r="M1514" s="48"/>
      <c r="N1514" s="48"/>
      <c r="O1514" s="48"/>
      <c r="P1514" s="48"/>
      <c r="Q1514" s="48"/>
    </row>
    <row r="1515" spans="12:17" x14ac:dyDescent="0.25">
      <c r="L1515" s="48"/>
      <c r="M1515" s="48"/>
      <c r="N1515" s="48"/>
      <c r="O1515" s="48"/>
      <c r="P1515" s="48"/>
      <c r="Q1515" s="48"/>
    </row>
    <row r="1516" spans="12:17" x14ac:dyDescent="0.25">
      <c r="L1516" s="48"/>
      <c r="M1516" s="48"/>
      <c r="N1516" s="48"/>
      <c r="O1516" s="48"/>
      <c r="P1516" s="48"/>
      <c r="Q1516" s="48"/>
    </row>
    <row r="1517" spans="12:17" x14ac:dyDescent="0.25">
      <c r="L1517" s="48"/>
      <c r="M1517" s="48"/>
      <c r="N1517" s="48"/>
      <c r="O1517" s="48"/>
      <c r="P1517" s="48"/>
      <c r="Q1517" s="48"/>
    </row>
    <row r="1518" spans="12:17" x14ac:dyDescent="0.25">
      <c r="L1518" s="48"/>
      <c r="M1518" s="48"/>
      <c r="N1518" s="48"/>
      <c r="O1518" s="48"/>
      <c r="P1518" s="48"/>
      <c r="Q1518" s="48"/>
    </row>
    <row r="1519" spans="12:17" x14ac:dyDescent="0.25">
      <c r="L1519" s="48"/>
      <c r="M1519" s="48"/>
      <c r="N1519" s="48"/>
      <c r="O1519" s="48"/>
      <c r="P1519" s="48"/>
      <c r="Q1519" s="48"/>
    </row>
    <row r="1520" spans="12:17" x14ac:dyDescent="0.25">
      <c r="L1520" s="48"/>
      <c r="M1520" s="48"/>
      <c r="N1520" s="48"/>
      <c r="O1520" s="48"/>
      <c r="P1520" s="48"/>
      <c r="Q1520" s="48"/>
    </row>
    <row r="1521" spans="12:17" x14ac:dyDescent="0.25">
      <c r="L1521" s="48"/>
      <c r="M1521" s="48"/>
      <c r="N1521" s="48"/>
      <c r="O1521" s="48"/>
      <c r="P1521" s="48"/>
      <c r="Q1521" s="48"/>
    </row>
    <row r="1522" spans="12:17" x14ac:dyDescent="0.25">
      <c r="L1522" s="48"/>
      <c r="M1522" s="48"/>
      <c r="N1522" s="48"/>
      <c r="O1522" s="48"/>
      <c r="P1522" s="48"/>
      <c r="Q1522" s="48"/>
    </row>
    <row r="1523" spans="12:17" x14ac:dyDescent="0.25">
      <c r="L1523" s="48"/>
      <c r="M1523" s="48"/>
      <c r="N1523" s="48"/>
      <c r="O1523" s="48"/>
      <c r="P1523" s="48"/>
      <c r="Q1523" s="48"/>
    </row>
    <row r="1524" spans="12:17" x14ac:dyDescent="0.25">
      <c r="L1524" s="48"/>
      <c r="M1524" s="48"/>
      <c r="N1524" s="48"/>
      <c r="O1524" s="48"/>
      <c r="P1524" s="48"/>
      <c r="Q1524" s="48"/>
    </row>
    <row r="1525" spans="12:17" x14ac:dyDescent="0.25">
      <c r="L1525" s="48"/>
      <c r="M1525" s="48"/>
      <c r="N1525" s="48"/>
      <c r="O1525" s="48"/>
      <c r="P1525" s="48"/>
      <c r="Q1525" s="48"/>
    </row>
    <row r="1526" spans="12:17" x14ac:dyDescent="0.25">
      <c r="L1526" s="48"/>
      <c r="M1526" s="48"/>
      <c r="N1526" s="48"/>
      <c r="O1526" s="48"/>
      <c r="P1526" s="48"/>
      <c r="Q1526" s="48"/>
    </row>
    <row r="1527" spans="12:17" x14ac:dyDescent="0.25">
      <c r="L1527" s="48"/>
      <c r="M1527" s="48"/>
      <c r="N1527" s="48"/>
      <c r="O1527" s="48"/>
      <c r="P1527" s="48"/>
      <c r="Q1527" s="48"/>
    </row>
    <row r="1528" spans="12:17" x14ac:dyDescent="0.25">
      <c r="L1528" s="48"/>
      <c r="M1528" s="48"/>
      <c r="N1528" s="48"/>
      <c r="O1528" s="48"/>
      <c r="P1528" s="48"/>
      <c r="Q1528" s="48"/>
    </row>
    <row r="1529" spans="12:17" x14ac:dyDescent="0.25">
      <c r="L1529" s="48"/>
      <c r="M1529" s="48"/>
      <c r="N1529" s="48"/>
      <c r="O1529" s="48"/>
      <c r="P1529" s="48"/>
      <c r="Q1529" s="48"/>
    </row>
    <row r="1530" spans="12:17" x14ac:dyDescent="0.25">
      <c r="L1530" s="48"/>
      <c r="M1530" s="48"/>
      <c r="N1530" s="48"/>
      <c r="O1530" s="48"/>
      <c r="P1530" s="48"/>
      <c r="Q1530" s="48"/>
    </row>
    <row r="1531" spans="12:17" x14ac:dyDescent="0.25">
      <c r="L1531" s="48"/>
      <c r="M1531" s="48"/>
      <c r="N1531" s="48"/>
      <c r="O1531" s="48"/>
      <c r="P1531" s="48"/>
      <c r="Q1531" s="48"/>
    </row>
    <row r="1532" spans="12:17" x14ac:dyDescent="0.25">
      <c r="L1532" s="48"/>
      <c r="M1532" s="48"/>
      <c r="N1532" s="48"/>
      <c r="O1532" s="48"/>
      <c r="P1532" s="48"/>
      <c r="Q1532" s="48"/>
    </row>
    <row r="1533" spans="12:17" x14ac:dyDescent="0.25">
      <c r="L1533" s="48"/>
      <c r="M1533" s="48"/>
      <c r="N1533" s="48"/>
      <c r="O1533" s="48"/>
      <c r="P1533" s="48"/>
      <c r="Q1533" s="48"/>
    </row>
    <row r="1534" spans="12:17" x14ac:dyDescent="0.25">
      <c r="L1534" s="48"/>
      <c r="M1534" s="48"/>
      <c r="N1534" s="48"/>
      <c r="O1534" s="48"/>
      <c r="P1534" s="48"/>
      <c r="Q1534" s="48"/>
    </row>
    <row r="1535" spans="12:17" x14ac:dyDescent="0.25">
      <c r="L1535" s="48"/>
      <c r="M1535" s="48"/>
      <c r="N1535" s="48"/>
      <c r="O1535" s="48"/>
      <c r="P1535" s="48"/>
      <c r="Q1535" s="48"/>
    </row>
    <row r="1536" spans="12:17" x14ac:dyDescent="0.25">
      <c r="L1536" s="48"/>
      <c r="M1536" s="48"/>
      <c r="N1536" s="48"/>
      <c r="O1536" s="48"/>
      <c r="P1536" s="48"/>
      <c r="Q1536" s="48"/>
    </row>
    <row r="1537" spans="12:17" x14ac:dyDescent="0.25">
      <c r="L1537" s="48"/>
      <c r="M1537" s="48"/>
      <c r="N1537" s="48"/>
      <c r="O1537" s="48"/>
      <c r="P1537" s="48"/>
      <c r="Q1537" s="48"/>
    </row>
    <row r="1538" spans="12:17" x14ac:dyDescent="0.25">
      <c r="L1538" s="48"/>
      <c r="M1538" s="48"/>
      <c r="N1538" s="48"/>
      <c r="O1538" s="48"/>
      <c r="P1538" s="48"/>
      <c r="Q1538" s="48"/>
    </row>
    <row r="1539" spans="12:17" x14ac:dyDescent="0.25">
      <c r="L1539" s="48"/>
      <c r="M1539" s="48"/>
      <c r="N1539" s="48"/>
      <c r="O1539" s="48"/>
      <c r="P1539" s="48"/>
      <c r="Q1539" s="48"/>
    </row>
    <row r="1540" spans="12:17" x14ac:dyDescent="0.25">
      <c r="L1540" s="48"/>
      <c r="M1540" s="48"/>
      <c r="N1540" s="48"/>
      <c r="O1540" s="48"/>
      <c r="P1540" s="48"/>
      <c r="Q1540" s="48"/>
    </row>
    <row r="1541" spans="12:17" x14ac:dyDescent="0.25">
      <c r="L1541" s="48"/>
      <c r="M1541" s="48"/>
      <c r="N1541" s="48"/>
      <c r="O1541" s="48"/>
      <c r="P1541" s="48"/>
      <c r="Q1541" s="48"/>
    </row>
    <row r="1542" spans="12:17" x14ac:dyDescent="0.25">
      <c r="L1542" s="48"/>
      <c r="M1542" s="48"/>
      <c r="N1542" s="48"/>
      <c r="O1542" s="48"/>
      <c r="P1542" s="48"/>
      <c r="Q1542" s="48"/>
    </row>
    <row r="1543" spans="12:17" x14ac:dyDescent="0.25">
      <c r="L1543" s="48"/>
      <c r="M1543" s="48"/>
      <c r="N1543" s="48"/>
      <c r="O1543" s="48"/>
      <c r="P1543" s="48"/>
      <c r="Q1543" s="48"/>
    </row>
    <row r="1544" spans="12:17" x14ac:dyDescent="0.25">
      <c r="L1544" s="48"/>
      <c r="M1544" s="48"/>
      <c r="N1544" s="48"/>
      <c r="O1544" s="48"/>
      <c r="P1544" s="48"/>
      <c r="Q1544" s="48"/>
    </row>
    <row r="1545" spans="12:17" x14ac:dyDescent="0.25">
      <c r="L1545" s="48"/>
      <c r="M1545" s="48"/>
      <c r="N1545" s="48"/>
      <c r="O1545" s="48"/>
      <c r="P1545" s="48"/>
      <c r="Q1545" s="48"/>
    </row>
    <row r="1546" spans="12:17" x14ac:dyDescent="0.25">
      <c r="L1546" s="48"/>
      <c r="M1546" s="48"/>
      <c r="N1546" s="48"/>
      <c r="O1546" s="48"/>
      <c r="P1546" s="48"/>
      <c r="Q1546" s="48"/>
    </row>
    <row r="1547" spans="12:17" x14ac:dyDescent="0.25">
      <c r="L1547" s="48"/>
      <c r="M1547" s="48"/>
      <c r="N1547" s="48"/>
      <c r="O1547" s="48"/>
      <c r="P1547" s="48"/>
      <c r="Q1547" s="48"/>
    </row>
    <row r="1548" spans="12:17" x14ac:dyDescent="0.25">
      <c r="L1548" s="48"/>
      <c r="M1548" s="48"/>
      <c r="N1548" s="48"/>
      <c r="O1548" s="48"/>
      <c r="P1548" s="48"/>
      <c r="Q1548" s="48"/>
    </row>
    <row r="1549" spans="12:17" x14ac:dyDescent="0.25">
      <c r="L1549" s="48"/>
      <c r="M1549" s="48"/>
      <c r="N1549" s="48"/>
      <c r="O1549" s="48"/>
      <c r="P1549" s="48"/>
      <c r="Q1549" s="48"/>
    </row>
    <row r="1550" spans="12:17" x14ac:dyDescent="0.25">
      <c r="L1550" s="48"/>
      <c r="M1550" s="48"/>
      <c r="N1550" s="48"/>
      <c r="O1550" s="48"/>
      <c r="P1550" s="48"/>
      <c r="Q1550" s="48"/>
    </row>
    <row r="1551" spans="12:17" x14ac:dyDescent="0.25">
      <c r="L1551" s="48"/>
      <c r="M1551" s="48"/>
      <c r="N1551" s="48"/>
      <c r="O1551" s="48"/>
      <c r="P1551" s="48"/>
      <c r="Q1551" s="48"/>
    </row>
    <row r="1552" spans="12:17" x14ac:dyDescent="0.25">
      <c r="L1552" s="48"/>
      <c r="M1552" s="48"/>
      <c r="N1552" s="48"/>
      <c r="O1552" s="48"/>
      <c r="P1552" s="48"/>
      <c r="Q1552" s="48"/>
    </row>
    <row r="1553" spans="12:17" x14ac:dyDescent="0.25">
      <c r="L1553" s="48"/>
      <c r="M1553" s="48"/>
      <c r="N1553" s="48"/>
      <c r="O1553" s="48"/>
      <c r="P1553" s="48"/>
      <c r="Q1553" s="48"/>
    </row>
    <row r="1554" spans="12:17" x14ac:dyDescent="0.25">
      <c r="L1554" s="48"/>
      <c r="M1554" s="48"/>
      <c r="N1554" s="48"/>
      <c r="O1554" s="48"/>
      <c r="P1554" s="48"/>
      <c r="Q1554" s="48"/>
    </row>
    <row r="1555" spans="12:17" x14ac:dyDescent="0.25">
      <c r="L1555" s="48"/>
      <c r="M1555" s="48"/>
      <c r="N1555" s="48"/>
      <c r="O1555" s="48"/>
      <c r="P1555" s="48"/>
      <c r="Q1555" s="48"/>
    </row>
    <row r="1556" spans="12:17" x14ac:dyDescent="0.25">
      <c r="L1556" s="48"/>
      <c r="M1556" s="48"/>
      <c r="N1556" s="48"/>
      <c r="O1556" s="48"/>
      <c r="P1556" s="48"/>
      <c r="Q1556" s="48"/>
    </row>
    <row r="1557" spans="12:17" x14ac:dyDescent="0.25">
      <c r="L1557" s="48"/>
      <c r="M1557" s="48"/>
      <c r="N1557" s="48"/>
      <c r="O1557" s="48"/>
      <c r="P1557" s="48"/>
      <c r="Q1557" s="48"/>
    </row>
    <row r="1558" spans="12:17" x14ac:dyDescent="0.25">
      <c r="L1558" s="48"/>
      <c r="M1558" s="48"/>
      <c r="N1558" s="48"/>
      <c r="O1558" s="48"/>
      <c r="P1558" s="48"/>
      <c r="Q1558" s="48"/>
    </row>
    <row r="1559" spans="12:17" x14ac:dyDescent="0.25">
      <c r="L1559" s="48"/>
      <c r="M1559" s="48"/>
      <c r="N1559" s="48"/>
      <c r="O1559" s="48"/>
      <c r="P1559" s="48"/>
      <c r="Q1559" s="48"/>
    </row>
    <row r="1560" spans="12:17" x14ac:dyDescent="0.25">
      <c r="L1560" s="48"/>
      <c r="M1560" s="48"/>
      <c r="N1560" s="48"/>
      <c r="O1560" s="48"/>
      <c r="P1560" s="48"/>
      <c r="Q1560" s="48"/>
    </row>
    <row r="1561" spans="12:17" x14ac:dyDescent="0.25">
      <c r="L1561" s="48"/>
      <c r="M1561" s="48"/>
      <c r="N1561" s="48"/>
      <c r="O1561" s="48"/>
      <c r="P1561" s="48"/>
      <c r="Q1561" s="48"/>
    </row>
    <row r="1562" spans="12:17" x14ac:dyDescent="0.25">
      <c r="L1562" s="48"/>
      <c r="M1562" s="48"/>
      <c r="N1562" s="48"/>
      <c r="O1562" s="48"/>
      <c r="P1562" s="48"/>
      <c r="Q1562" s="48"/>
    </row>
    <row r="1563" spans="12:17" x14ac:dyDescent="0.25">
      <c r="L1563" s="48"/>
      <c r="M1563" s="48"/>
      <c r="N1563" s="48"/>
      <c r="O1563" s="48"/>
      <c r="P1563" s="48"/>
      <c r="Q1563" s="48"/>
    </row>
    <row r="1564" spans="12:17" x14ac:dyDescent="0.25">
      <c r="L1564" s="48"/>
      <c r="M1564" s="48"/>
      <c r="N1564" s="48"/>
      <c r="O1564" s="48"/>
      <c r="P1564" s="48"/>
      <c r="Q1564" s="48"/>
    </row>
    <row r="1565" spans="12:17" x14ac:dyDescent="0.25">
      <c r="L1565" s="48"/>
      <c r="M1565" s="48"/>
      <c r="N1565" s="48"/>
      <c r="O1565" s="48"/>
      <c r="P1565" s="48"/>
      <c r="Q1565" s="48"/>
    </row>
    <row r="1566" spans="12:17" x14ac:dyDescent="0.25">
      <c r="L1566" s="48"/>
      <c r="M1566" s="48"/>
      <c r="N1566" s="48"/>
      <c r="O1566" s="48"/>
      <c r="P1566" s="48"/>
      <c r="Q1566" s="48"/>
    </row>
    <row r="1567" spans="12:17" x14ac:dyDescent="0.25">
      <c r="L1567" s="48"/>
      <c r="M1567" s="48"/>
      <c r="N1567" s="48"/>
      <c r="O1567" s="48"/>
      <c r="P1567" s="48"/>
      <c r="Q1567" s="48"/>
    </row>
    <row r="1568" spans="12:17" x14ac:dyDescent="0.25">
      <c r="L1568" s="48"/>
      <c r="M1568" s="48"/>
      <c r="N1568" s="48"/>
      <c r="O1568" s="48"/>
      <c r="P1568" s="48"/>
      <c r="Q1568" s="48"/>
    </row>
    <row r="1569" spans="12:17" x14ac:dyDescent="0.25">
      <c r="L1569" s="48"/>
      <c r="M1569" s="48"/>
      <c r="N1569" s="48"/>
      <c r="O1569" s="48"/>
      <c r="P1569" s="48"/>
      <c r="Q1569" s="48"/>
    </row>
    <row r="1570" spans="12:17" x14ac:dyDescent="0.25">
      <c r="L1570" s="48"/>
      <c r="M1570" s="48"/>
      <c r="N1570" s="48"/>
      <c r="O1570" s="48"/>
      <c r="P1570" s="48"/>
      <c r="Q1570" s="48"/>
    </row>
    <row r="1571" spans="12:17" x14ac:dyDescent="0.25">
      <c r="L1571" s="48"/>
      <c r="M1571" s="48"/>
      <c r="N1571" s="48"/>
      <c r="O1571" s="48"/>
      <c r="P1571" s="48"/>
      <c r="Q1571" s="48"/>
    </row>
    <row r="1572" spans="12:17" x14ac:dyDescent="0.25">
      <c r="L1572" s="48"/>
      <c r="M1572" s="48"/>
      <c r="N1572" s="48"/>
      <c r="O1572" s="48"/>
      <c r="P1572" s="48"/>
      <c r="Q1572" s="48"/>
    </row>
    <row r="1573" spans="12:17" x14ac:dyDescent="0.25">
      <c r="L1573" s="48"/>
      <c r="M1573" s="48"/>
      <c r="N1573" s="48"/>
      <c r="O1573" s="48"/>
      <c r="P1573" s="48"/>
      <c r="Q1573" s="48"/>
    </row>
    <row r="1574" spans="12:17" x14ac:dyDescent="0.25">
      <c r="L1574" s="48"/>
      <c r="M1574" s="48"/>
      <c r="N1574" s="48"/>
      <c r="O1574" s="48"/>
      <c r="P1574" s="48"/>
      <c r="Q1574" s="48"/>
    </row>
    <row r="1575" spans="12:17" x14ac:dyDescent="0.25">
      <c r="L1575" s="48"/>
      <c r="M1575" s="48"/>
      <c r="N1575" s="48"/>
      <c r="O1575" s="48"/>
      <c r="P1575" s="48"/>
      <c r="Q1575" s="48"/>
    </row>
    <row r="1576" spans="12:17" x14ac:dyDescent="0.25">
      <c r="L1576" s="48"/>
      <c r="M1576" s="48"/>
      <c r="N1576" s="48"/>
      <c r="O1576" s="48"/>
      <c r="P1576" s="48"/>
      <c r="Q1576" s="48"/>
    </row>
    <row r="1577" spans="12:17" x14ac:dyDescent="0.25">
      <c r="L1577" s="48"/>
      <c r="M1577" s="48"/>
      <c r="N1577" s="48"/>
      <c r="O1577" s="48"/>
      <c r="P1577" s="48"/>
      <c r="Q1577" s="48"/>
    </row>
    <row r="1578" spans="12:17" x14ac:dyDescent="0.25">
      <c r="L1578" s="48"/>
      <c r="M1578" s="48"/>
      <c r="N1578" s="48"/>
      <c r="O1578" s="48"/>
      <c r="P1578" s="48"/>
      <c r="Q1578" s="48"/>
    </row>
    <row r="1579" spans="12:17" x14ac:dyDescent="0.25">
      <c r="L1579" s="48"/>
      <c r="M1579" s="48"/>
      <c r="N1579" s="48"/>
      <c r="O1579" s="48"/>
      <c r="P1579" s="48"/>
      <c r="Q1579" s="48"/>
    </row>
    <row r="1580" spans="12:17" x14ac:dyDescent="0.25">
      <c r="L1580" s="48"/>
      <c r="M1580" s="48"/>
      <c r="N1580" s="48"/>
      <c r="O1580" s="48"/>
      <c r="P1580" s="48"/>
      <c r="Q1580" s="48"/>
    </row>
    <row r="1581" spans="12:17" x14ac:dyDescent="0.25">
      <c r="L1581" s="48"/>
      <c r="M1581" s="48"/>
      <c r="N1581" s="48"/>
      <c r="O1581" s="48"/>
      <c r="P1581" s="48"/>
      <c r="Q1581" s="48"/>
    </row>
    <row r="1582" spans="12:17" x14ac:dyDescent="0.25">
      <c r="L1582" s="48"/>
      <c r="M1582" s="48"/>
      <c r="N1582" s="48"/>
      <c r="O1582" s="48"/>
      <c r="P1582" s="48"/>
      <c r="Q1582" s="48"/>
    </row>
    <row r="1583" spans="12:17" x14ac:dyDescent="0.25">
      <c r="L1583" s="48"/>
      <c r="M1583" s="48"/>
      <c r="N1583" s="48"/>
      <c r="O1583" s="48"/>
      <c r="P1583" s="48"/>
      <c r="Q1583" s="48"/>
    </row>
    <row r="1584" spans="12:17" x14ac:dyDescent="0.25">
      <c r="L1584" s="48"/>
      <c r="M1584" s="48"/>
      <c r="N1584" s="48"/>
      <c r="O1584" s="48"/>
      <c r="P1584" s="48"/>
      <c r="Q1584" s="48"/>
    </row>
    <row r="1585" spans="12:17" x14ac:dyDescent="0.25">
      <c r="L1585" s="48"/>
      <c r="M1585" s="48"/>
      <c r="N1585" s="48"/>
      <c r="O1585" s="48"/>
      <c r="P1585" s="48"/>
      <c r="Q1585" s="48"/>
    </row>
    <row r="1586" spans="12:17" x14ac:dyDescent="0.25">
      <c r="L1586" s="48"/>
      <c r="M1586" s="48"/>
      <c r="N1586" s="48"/>
      <c r="O1586" s="48"/>
      <c r="P1586" s="48"/>
      <c r="Q1586" s="48"/>
    </row>
    <row r="1587" spans="12:17" x14ac:dyDescent="0.25">
      <c r="L1587" s="48"/>
      <c r="M1587" s="48"/>
      <c r="N1587" s="48"/>
      <c r="O1587" s="48"/>
      <c r="P1587" s="48"/>
      <c r="Q1587" s="48"/>
    </row>
    <row r="1588" spans="12:17" x14ac:dyDescent="0.25">
      <c r="L1588" s="48"/>
      <c r="M1588" s="48"/>
      <c r="N1588" s="48"/>
      <c r="O1588" s="48"/>
      <c r="P1588" s="48"/>
      <c r="Q1588" s="48"/>
    </row>
    <row r="1589" spans="12:17" x14ac:dyDescent="0.25">
      <c r="L1589" s="48"/>
      <c r="M1589" s="48"/>
      <c r="N1589" s="48"/>
      <c r="O1589" s="48"/>
      <c r="P1589" s="48"/>
      <c r="Q1589" s="48"/>
    </row>
    <row r="1590" spans="12:17" x14ac:dyDescent="0.25">
      <c r="L1590" s="48"/>
      <c r="M1590" s="48"/>
      <c r="N1590" s="48"/>
      <c r="O1590" s="48"/>
      <c r="P1590" s="48"/>
      <c r="Q1590" s="48"/>
    </row>
    <row r="1591" spans="12:17" x14ac:dyDescent="0.25">
      <c r="L1591" s="48"/>
      <c r="M1591" s="48"/>
      <c r="N1591" s="48"/>
      <c r="O1591" s="48"/>
      <c r="P1591" s="48"/>
      <c r="Q1591" s="48"/>
    </row>
    <row r="1592" spans="12:17" x14ac:dyDescent="0.25">
      <c r="L1592" s="48"/>
      <c r="M1592" s="48"/>
      <c r="N1592" s="48"/>
      <c r="O1592" s="48"/>
      <c r="P1592" s="48"/>
      <c r="Q1592" s="48"/>
    </row>
    <row r="1593" spans="12:17" x14ac:dyDescent="0.25">
      <c r="L1593" s="48"/>
      <c r="M1593" s="48"/>
      <c r="N1593" s="48"/>
      <c r="O1593" s="48"/>
      <c r="P1593" s="48"/>
      <c r="Q1593" s="48"/>
    </row>
    <row r="1594" spans="12:17" x14ac:dyDescent="0.25">
      <c r="L1594" s="48"/>
      <c r="M1594" s="48"/>
      <c r="N1594" s="48"/>
      <c r="O1594" s="48"/>
      <c r="P1594" s="48"/>
      <c r="Q1594" s="48"/>
    </row>
    <row r="1595" spans="12:17" x14ac:dyDescent="0.25">
      <c r="L1595" s="48"/>
      <c r="M1595" s="48"/>
      <c r="N1595" s="48"/>
      <c r="O1595" s="48"/>
      <c r="P1595" s="48"/>
      <c r="Q1595" s="48"/>
    </row>
    <row r="1596" spans="12:17" x14ac:dyDescent="0.25">
      <c r="L1596" s="48"/>
      <c r="M1596" s="48"/>
      <c r="N1596" s="48"/>
      <c r="O1596" s="48"/>
      <c r="P1596" s="48"/>
      <c r="Q1596" s="48"/>
    </row>
    <row r="1597" spans="12:17" x14ac:dyDescent="0.25">
      <c r="L1597" s="48"/>
      <c r="M1597" s="48"/>
      <c r="N1597" s="48"/>
      <c r="O1597" s="48"/>
      <c r="P1597" s="48"/>
      <c r="Q1597" s="48"/>
    </row>
    <row r="1598" spans="12:17" x14ac:dyDescent="0.25">
      <c r="L1598" s="48"/>
      <c r="M1598" s="48"/>
      <c r="N1598" s="48"/>
      <c r="O1598" s="48"/>
      <c r="P1598" s="48"/>
      <c r="Q1598" s="48"/>
    </row>
    <row r="1599" spans="12:17" x14ac:dyDescent="0.25">
      <c r="L1599" s="48"/>
      <c r="M1599" s="48"/>
      <c r="N1599" s="48"/>
      <c r="O1599" s="48"/>
      <c r="P1599" s="48"/>
      <c r="Q1599" s="48"/>
    </row>
    <row r="1600" spans="12:17" x14ac:dyDescent="0.25">
      <c r="L1600" s="48"/>
      <c r="M1600" s="48"/>
      <c r="N1600" s="48"/>
      <c r="O1600" s="48"/>
      <c r="P1600" s="48"/>
      <c r="Q1600" s="48"/>
    </row>
    <row r="1601" spans="12:17" x14ac:dyDescent="0.25">
      <c r="L1601" s="48"/>
      <c r="M1601" s="48"/>
      <c r="N1601" s="48"/>
      <c r="O1601" s="48"/>
      <c r="P1601" s="48"/>
      <c r="Q1601" s="48"/>
    </row>
    <row r="1602" spans="12:17" x14ac:dyDescent="0.25">
      <c r="L1602" s="48"/>
      <c r="M1602" s="48"/>
      <c r="N1602" s="48"/>
      <c r="O1602" s="48"/>
      <c r="P1602" s="48"/>
      <c r="Q1602" s="48"/>
    </row>
    <row r="1603" spans="12:17" x14ac:dyDescent="0.25">
      <c r="L1603" s="48"/>
      <c r="M1603" s="48"/>
      <c r="N1603" s="48"/>
      <c r="O1603" s="48"/>
      <c r="P1603" s="48"/>
      <c r="Q1603" s="48"/>
    </row>
    <row r="1604" spans="12:17" x14ac:dyDescent="0.25">
      <c r="L1604" s="48"/>
      <c r="M1604" s="48"/>
      <c r="N1604" s="48"/>
      <c r="O1604" s="48"/>
      <c r="P1604" s="48"/>
      <c r="Q1604" s="48"/>
    </row>
    <row r="1605" spans="12:17" x14ac:dyDescent="0.25">
      <c r="L1605" s="48"/>
      <c r="M1605" s="48"/>
      <c r="N1605" s="48"/>
      <c r="O1605" s="48"/>
      <c r="P1605" s="48"/>
      <c r="Q1605" s="48"/>
    </row>
    <row r="1606" spans="12:17" x14ac:dyDescent="0.25">
      <c r="L1606" s="48"/>
      <c r="M1606" s="48"/>
      <c r="N1606" s="48"/>
      <c r="O1606" s="48"/>
      <c r="P1606" s="48"/>
      <c r="Q1606" s="48"/>
    </row>
    <row r="1607" spans="12:17" x14ac:dyDescent="0.25">
      <c r="L1607" s="48"/>
      <c r="M1607" s="48"/>
      <c r="N1607" s="48"/>
      <c r="O1607" s="48"/>
      <c r="P1607" s="48"/>
      <c r="Q1607" s="48"/>
    </row>
    <row r="1608" spans="12:17" x14ac:dyDescent="0.25">
      <c r="L1608" s="48"/>
      <c r="M1608" s="48"/>
      <c r="N1608" s="48"/>
      <c r="O1608" s="48"/>
      <c r="P1608" s="48"/>
      <c r="Q1608" s="48"/>
    </row>
    <row r="1609" spans="12:17" x14ac:dyDescent="0.25">
      <c r="L1609" s="48"/>
      <c r="M1609" s="48"/>
      <c r="N1609" s="48"/>
      <c r="O1609" s="48"/>
      <c r="P1609" s="48"/>
      <c r="Q1609" s="48"/>
    </row>
    <row r="1610" spans="12:17" x14ac:dyDescent="0.25">
      <c r="L1610" s="48"/>
      <c r="M1610" s="48"/>
      <c r="N1610" s="48"/>
      <c r="O1610" s="48"/>
      <c r="P1610" s="48"/>
      <c r="Q1610" s="48"/>
    </row>
    <row r="1611" spans="12:17" x14ac:dyDescent="0.25">
      <c r="L1611" s="48"/>
      <c r="M1611" s="48"/>
      <c r="N1611" s="48"/>
      <c r="O1611" s="48"/>
      <c r="P1611" s="48"/>
      <c r="Q1611" s="48"/>
    </row>
    <row r="1612" spans="12:17" x14ac:dyDescent="0.25">
      <c r="L1612" s="48"/>
      <c r="M1612" s="48"/>
      <c r="N1612" s="48"/>
      <c r="O1612" s="48"/>
      <c r="P1612" s="48"/>
      <c r="Q1612" s="48"/>
    </row>
    <row r="1613" spans="12:17" x14ac:dyDescent="0.25">
      <c r="L1613" s="48"/>
      <c r="M1613" s="48"/>
      <c r="N1613" s="48"/>
      <c r="O1613" s="48"/>
      <c r="P1613" s="48"/>
      <c r="Q1613" s="48"/>
    </row>
    <row r="1614" spans="12:17" x14ac:dyDescent="0.25">
      <c r="L1614" s="48"/>
      <c r="M1614" s="48"/>
      <c r="N1614" s="48"/>
      <c r="O1614" s="48"/>
      <c r="P1614" s="48"/>
      <c r="Q1614" s="48"/>
    </row>
    <row r="1615" spans="12:17" x14ac:dyDescent="0.25">
      <c r="L1615" s="48"/>
      <c r="M1615" s="48"/>
      <c r="N1615" s="48"/>
      <c r="O1615" s="48"/>
      <c r="P1615" s="48"/>
      <c r="Q1615" s="48"/>
    </row>
    <row r="1616" spans="12:17" x14ac:dyDescent="0.25">
      <c r="L1616" s="48"/>
      <c r="M1616" s="48"/>
      <c r="N1616" s="48"/>
      <c r="O1616" s="48"/>
      <c r="P1616" s="48"/>
      <c r="Q1616" s="48"/>
    </row>
    <row r="1617" spans="12:17" x14ac:dyDescent="0.25">
      <c r="L1617" s="48"/>
      <c r="M1617" s="48"/>
      <c r="N1617" s="48"/>
      <c r="O1617" s="48"/>
      <c r="P1617" s="48"/>
      <c r="Q1617" s="48"/>
    </row>
    <row r="1618" spans="12:17" x14ac:dyDescent="0.25">
      <c r="L1618" s="48"/>
      <c r="M1618" s="48"/>
      <c r="N1618" s="48"/>
      <c r="O1618" s="48"/>
      <c r="P1618" s="48"/>
      <c r="Q1618" s="48"/>
    </row>
    <row r="1619" spans="12:17" x14ac:dyDescent="0.25">
      <c r="L1619" s="48"/>
      <c r="M1619" s="48"/>
      <c r="N1619" s="48"/>
      <c r="O1619" s="48"/>
      <c r="P1619" s="48"/>
      <c r="Q1619" s="48"/>
    </row>
    <row r="1620" spans="12:17" x14ac:dyDescent="0.25">
      <c r="L1620" s="48"/>
      <c r="M1620" s="48"/>
      <c r="N1620" s="48"/>
      <c r="O1620" s="48"/>
      <c r="P1620" s="48"/>
      <c r="Q1620" s="48"/>
    </row>
    <row r="1621" spans="12:17" x14ac:dyDescent="0.25">
      <c r="L1621" s="48"/>
      <c r="M1621" s="48"/>
      <c r="N1621" s="48"/>
      <c r="O1621" s="48"/>
      <c r="P1621" s="48"/>
      <c r="Q1621" s="48"/>
    </row>
    <row r="1622" spans="12:17" x14ac:dyDescent="0.25">
      <c r="L1622" s="48"/>
      <c r="M1622" s="48"/>
      <c r="N1622" s="48"/>
      <c r="O1622" s="48"/>
      <c r="P1622" s="48"/>
      <c r="Q1622" s="48"/>
    </row>
    <row r="1623" spans="12:17" x14ac:dyDescent="0.25">
      <c r="L1623" s="48"/>
      <c r="M1623" s="48"/>
      <c r="N1623" s="48"/>
      <c r="O1623" s="48"/>
      <c r="P1623" s="48"/>
      <c r="Q1623" s="48"/>
    </row>
    <row r="1624" spans="12:17" x14ac:dyDescent="0.25">
      <c r="L1624" s="48"/>
      <c r="M1624" s="48"/>
      <c r="N1624" s="48"/>
      <c r="O1624" s="48"/>
      <c r="P1624" s="48"/>
      <c r="Q1624" s="48"/>
    </row>
    <row r="1625" spans="12:17" x14ac:dyDescent="0.25">
      <c r="L1625" s="48"/>
      <c r="M1625" s="48"/>
      <c r="N1625" s="48"/>
      <c r="O1625" s="48"/>
      <c r="P1625" s="48"/>
      <c r="Q1625" s="48"/>
    </row>
    <row r="1626" spans="12:17" x14ac:dyDescent="0.25">
      <c r="L1626" s="48"/>
      <c r="M1626" s="48"/>
      <c r="N1626" s="48"/>
      <c r="O1626" s="48"/>
      <c r="P1626" s="48"/>
      <c r="Q1626" s="48"/>
    </row>
    <row r="1627" spans="12:17" x14ac:dyDescent="0.25">
      <c r="L1627" s="48"/>
      <c r="M1627" s="48"/>
      <c r="N1627" s="48"/>
      <c r="O1627" s="48"/>
      <c r="P1627" s="48"/>
      <c r="Q1627" s="48"/>
    </row>
    <row r="1628" spans="12:17" x14ac:dyDescent="0.25">
      <c r="L1628" s="48"/>
      <c r="M1628" s="48"/>
      <c r="N1628" s="48"/>
      <c r="O1628" s="48"/>
      <c r="P1628" s="48"/>
      <c r="Q1628" s="48"/>
    </row>
    <row r="1629" spans="12:17" x14ac:dyDescent="0.25">
      <c r="L1629" s="48"/>
      <c r="M1629" s="48"/>
      <c r="N1629" s="48"/>
      <c r="O1629" s="48"/>
      <c r="P1629" s="48"/>
      <c r="Q1629" s="48"/>
    </row>
    <row r="1630" spans="12:17" x14ac:dyDescent="0.25">
      <c r="L1630" s="48"/>
      <c r="M1630" s="48"/>
      <c r="N1630" s="48"/>
      <c r="O1630" s="48"/>
      <c r="P1630" s="48"/>
      <c r="Q1630" s="48"/>
    </row>
    <row r="1631" spans="12:17" x14ac:dyDescent="0.25">
      <c r="L1631" s="48"/>
      <c r="M1631" s="48"/>
      <c r="N1631" s="48"/>
      <c r="O1631" s="48"/>
      <c r="P1631" s="48"/>
      <c r="Q1631" s="48"/>
    </row>
    <row r="1632" spans="12:17" x14ac:dyDescent="0.25">
      <c r="L1632" s="48"/>
      <c r="M1632" s="48"/>
      <c r="N1632" s="48"/>
      <c r="O1632" s="48"/>
      <c r="P1632" s="48"/>
      <c r="Q1632" s="48"/>
    </row>
    <row r="1633" spans="12:17" x14ac:dyDescent="0.25">
      <c r="L1633" s="48"/>
      <c r="M1633" s="48"/>
      <c r="N1633" s="48"/>
      <c r="O1633" s="48"/>
      <c r="P1633" s="48"/>
      <c r="Q1633" s="48"/>
    </row>
    <row r="1634" spans="12:17" x14ac:dyDescent="0.25">
      <c r="L1634" s="48"/>
      <c r="M1634" s="48"/>
      <c r="N1634" s="48"/>
      <c r="O1634" s="48"/>
      <c r="P1634" s="48"/>
      <c r="Q1634" s="48"/>
    </row>
    <row r="1635" spans="12:17" x14ac:dyDescent="0.25">
      <c r="L1635" s="48"/>
      <c r="M1635" s="48"/>
      <c r="N1635" s="48"/>
      <c r="O1635" s="48"/>
      <c r="P1635" s="48"/>
      <c r="Q1635" s="48"/>
    </row>
    <row r="1636" spans="12:17" x14ac:dyDescent="0.25">
      <c r="L1636" s="48"/>
      <c r="M1636" s="48"/>
      <c r="N1636" s="48"/>
      <c r="O1636" s="48"/>
      <c r="P1636" s="48"/>
      <c r="Q1636" s="48"/>
    </row>
    <row r="1637" spans="12:17" x14ac:dyDescent="0.25">
      <c r="L1637" s="48"/>
      <c r="M1637" s="48"/>
      <c r="N1637" s="48"/>
      <c r="O1637" s="48"/>
      <c r="P1637" s="48"/>
      <c r="Q1637" s="48"/>
    </row>
    <row r="1638" spans="12:17" x14ac:dyDescent="0.25">
      <c r="L1638" s="48"/>
      <c r="M1638" s="48"/>
      <c r="N1638" s="48"/>
      <c r="O1638" s="48"/>
      <c r="P1638" s="48"/>
      <c r="Q1638" s="48"/>
    </row>
    <row r="1639" spans="12:17" x14ac:dyDescent="0.25">
      <c r="L1639" s="48"/>
      <c r="M1639" s="48"/>
      <c r="N1639" s="48"/>
      <c r="O1639" s="48"/>
      <c r="P1639" s="48"/>
      <c r="Q1639" s="48"/>
    </row>
    <row r="1640" spans="12:17" x14ac:dyDescent="0.25">
      <c r="L1640" s="48"/>
      <c r="M1640" s="48"/>
      <c r="N1640" s="48"/>
      <c r="O1640" s="48"/>
      <c r="P1640" s="48"/>
      <c r="Q1640" s="48"/>
    </row>
    <row r="1641" spans="12:17" x14ac:dyDescent="0.25">
      <c r="L1641" s="48"/>
      <c r="M1641" s="48"/>
      <c r="N1641" s="48"/>
      <c r="O1641" s="48"/>
      <c r="P1641" s="48"/>
      <c r="Q1641" s="48"/>
    </row>
    <row r="1642" spans="12:17" x14ac:dyDescent="0.25">
      <c r="L1642" s="48"/>
      <c r="M1642" s="48"/>
      <c r="N1642" s="48"/>
      <c r="O1642" s="48"/>
      <c r="P1642" s="48"/>
      <c r="Q1642" s="48"/>
    </row>
    <row r="1643" spans="12:17" x14ac:dyDescent="0.25">
      <c r="L1643" s="48"/>
      <c r="M1643" s="48"/>
      <c r="N1643" s="48"/>
      <c r="O1643" s="48"/>
      <c r="P1643" s="48"/>
      <c r="Q1643" s="48"/>
    </row>
    <row r="1644" spans="12:17" x14ac:dyDescent="0.25">
      <c r="L1644" s="48"/>
      <c r="M1644" s="48"/>
      <c r="N1644" s="48"/>
      <c r="O1644" s="48"/>
      <c r="P1644" s="48"/>
      <c r="Q1644" s="48"/>
    </row>
    <row r="1645" spans="12:17" x14ac:dyDescent="0.25">
      <c r="L1645" s="48"/>
      <c r="M1645" s="48"/>
      <c r="N1645" s="48"/>
      <c r="O1645" s="48"/>
      <c r="P1645" s="48"/>
      <c r="Q1645" s="48"/>
    </row>
    <row r="1646" spans="12:17" x14ac:dyDescent="0.25">
      <c r="L1646" s="48"/>
      <c r="M1646" s="48"/>
      <c r="N1646" s="48"/>
      <c r="O1646" s="48"/>
      <c r="P1646" s="48"/>
      <c r="Q1646" s="48"/>
    </row>
    <row r="1647" spans="12:17" x14ac:dyDescent="0.25">
      <c r="L1647" s="48"/>
      <c r="M1647" s="48"/>
      <c r="N1647" s="48"/>
      <c r="O1647" s="48"/>
      <c r="P1647" s="48"/>
      <c r="Q1647" s="48"/>
    </row>
    <row r="1648" spans="12:17" x14ac:dyDescent="0.25">
      <c r="L1648" s="48"/>
      <c r="M1648" s="48"/>
      <c r="N1648" s="48"/>
      <c r="O1648" s="48"/>
      <c r="P1648" s="48"/>
      <c r="Q1648" s="48"/>
    </row>
    <row r="1649" spans="12:17" x14ac:dyDescent="0.25">
      <c r="L1649" s="48"/>
      <c r="M1649" s="48"/>
      <c r="N1649" s="48"/>
      <c r="O1649" s="48"/>
      <c r="P1649" s="48"/>
      <c r="Q1649" s="48"/>
    </row>
    <row r="1650" spans="12:17" x14ac:dyDescent="0.25">
      <c r="L1650" s="48"/>
      <c r="M1650" s="48"/>
      <c r="N1650" s="48"/>
      <c r="O1650" s="48"/>
      <c r="P1650" s="48"/>
      <c r="Q1650" s="48"/>
    </row>
    <row r="1651" spans="12:17" x14ac:dyDescent="0.25">
      <c r="L1651" s="48"/>
      <c r="M1651" s="48"/>
      <c r="N1651" s="48"/>
      <c r="O1651" s="48"/>
      <c r="P1651" s="48"/>
      <c r="Q1651" s="48"/>
    </row>
    <row r="1652" spans="12:17" x14ac:dyDescent="0.25">
      <c r="L1652" s="48"/>
      <c r="M1652" s="48"/>
      <c r="N1652" s="48"/>
      <c r="O1652" s="48"/>
      <c r="P1652" s="48"/>
      <c r="Q1652" s="48"/>
    </row>
    <row r="1653" spans="12:17" x14ac:dyDescent="0.25">
      <c r="L1653" s="48"/>
      <c r="M1653" s="48"/>
      <c r="N1653" s="48"/>
      <c r="O1653" s="48"/>
      <c r="P1653" s="48"/>
      <c r="Q1653" s="48"/>
    </row>
    <row r="1654" spans="12:17" x14ac:dyDescent="0.25">
      <c r="L1654" s="48"/>
      <c r="M1654" s="48"/>
      <c r="N1654" s="48"/>
      <c r="O1654" s="48"/>
      <c r="P1654" s="48"/>
      <c r="Q1654" s="48"/>
    </row>
    <row r="1655" spans="12:17" x14ac:dyDescent="0.25">
      <c r="L1655" s="48"/>
      <c r="M1655" s="48"/>
      <c r="N1655" s="48"/>
      <c r="O1655" s="48"/>
      <c r="P1655" s="48"/>
      <c r="Q1655" s="48"/>
    </row>
    <row r="1656" spans="12:17" x14ac:dyDescent="0.25">
      <c r="L1656" s="48"/>
      <c r="M1656" s="48"/>
      <c r="N1656" s="48"/>
      <c r="O1656" s="48"/>
      <c r="P1656" s="48"/>
      <c r="Q1656" s="48"/>
    </row>
    <row r="1657" spans="12:17" x14ac:dyDescent="0.25">
      <c r="L1657" s="48"/>
      <c r="M1657" s="48"/>
      <c r="N1657" s="48"/>
      <c r="O1657" s="48"/>
      <c r="P1657" s="48"/>
      <c r="Q1657" s="48"/>
    </row>
    <row r="1658" spans="12:17" x14ac:dyDescent="0.25">
      <c r="L1658" s="48"/>
      <c r="M1658" s="48"/>
      <c r="N1658" s="48"/>
      <c r="O1658" s="48"/>
      <c r="P1658" s="48"/>
      <c r="Q1658" s="48"/>
    </row>
    <row r="1659" spans="12:17" x14ac:dyDescent="0.25">
      <c r="L1659" s="48"/>
      <c r="M1659" s="48"/>
      <c r="N1659" s="48"/>
      <c r="O1659" s="48"/>
      <c r="P1659" s="48"/>
      <c r="Q1659" s="48"/>
    </row>
    <row r="1660" spans="12:17" x14ac:dyDescent="0.25">
      <c r="L1660" s="48"/>
      <c r="M1660" s="48"/>
      <c r="N1660" s="48"/>
      <c r="O1660" s="48"/>
      <c r="P1660" s="48"/>
      <c r="Q1660" s="48"/>
    </row>
    <row r="1661" spans="12:17" x14ac:dyDescent="0.25">
      <c r="L1661" s="48"/>
      <c r="M1661" s="48"/>
      <c r="N1661" s="48"/>
      <c r="O1661" s="48"/>
      <c r="P1661" s="48"/>
      <c r="Q1661" s="48"/>
    </row>
    <row r="1662" spans="12:17" x14ac:dyDescent="0.25">
      <c r="L1662" s="48"/>
      <c r="M1662" s="48"/>
      <c r="N1662" s="48"/>
      <c r="O1662" s="48"/>
      <c r="P1662" s="48"/>
      <c r="Q1662" s="48"/>
    </row>
    <row r="1663" spans="12:17" x14ac:dyDescent="0.25">
      <c r="L1663" s="48"/>
      <c r="M1663" s="48"/>
      <c r="N1663" s="48"/>
      <c r="O1663" s="48"/>
      <c r="P1663" s="48"/>
      <c r="Q1663" s="48"/>
    </row>
    <row r="1664" spans="12:17" x14ac:dyDescent="0.25">
      <c r="L1664" s="48"/>
      <c r="M1664" s="48"/>
      <c r="N1664" s="48"/>
      <c r="O1664" s="48"/>
      <c r="P1664" s="48"/>
      <c r="Q1664" s="48"/>
    </row>
    <row r="1665" spans="12:17" x14ac:dyDescent="0.25">
      <c r="L1665" s="48"/>
      <c r="M1665" s="48"/>
      <c r="N1665" s="48"/>
      <c r="O1665" s="48"/>
      <c r="P1665" s="48"/>
      <c r="Q1665" s="48"/>
    </row>
    <row r="1666" spans="12:17" x14ac:dyDescent="0.25">
      <c r="L1666" s="48"/>
      <c r="M1666" s="48"/>
      <c r="N1666" s="48"/>
      <c r="O1666" s="48"/>
      <c r="P1666" s="48"/>
      <c r="Q1666" s="48"/>
    </row>
    <row r="1667" spans="12:17" x14ac:dyDescent="0.25">
      <c r="L1667" s="48"/>
      <c r="M1667" s="48"/>
      <c r="N1667" s="48"/>
      <c r="O1667" s="48"/>
      <c r="P1667" s="48"/>
      <c r="Q1667" s="48"/>
    </row>
    <row r="1668" spans="12:17" x14ac:dyDescent="0.25">
      <c r="L1668" s="48"/>
      <c r="M1668" s="48"/>
      <c r="N1668" s="48"/>
      <c r="O1668" s="48"/>
      <c r="P1668" s="48"/>
      <c r="Q1668" s="48"/>
    </row>
    <row r="1669" spans="12:17" x14ac:dyDescent="0.25">
      <c r="L1669" s="48"/>
      <c r="M1669" s="48"/>
      <c r="N1669" s="48"/>
      <c r="O1669" s="48"/>
      <c r="P1669" s="48"/>
      <c r="Q1669" s="48"/>
    </row>
    <row r="1670" spans="12:17" x14ac:dyDescent="0.25">
      <c r="L1670" s="48"/>
      <c r="M1670" s="48"/>
      <c r="N1670" s="48"/>
      <c r="O1670" s="48"/>
      <c r="P1670" s="48"/>
      <c r="Q1670" s="48"/>
    </row>
    <row r="1671" spans="12:17" x14ac:dyDescent="0.25">
      <c r="L1671" s="48"/>
      <c r="M1671" s="48"/>
      <c r="N1671" s="48"/>
      <c r="O1671" s="48"/>
      <c r="P1671" s="48"/>
      <c r="Q1671" s="48"/>
    </row>
    <row r="1672" spans="12:17" x14ac:dyDescent="0.25">
      <c r="L1672" s="48"/>
      <c r="M1672" s="48"/>
      <c r="N1672" s="48"/>
      <c r="O1672" s="48"/>
      <c r="P1672" s="48"/>
      <c r="Q1672" s="48"/>
    </row>
    <row r="1673" spans="12:17" x14ac:dyDescent="0.25">
      <c r="L1673" s="48"/>
      <c r="M1673" s="48"/>
      <c r="N1673" s="48"/>
      <c r="O1673" s="48"/>
      <c r="P1673" s="48"/>
      <c r="Q1673" s="48"/>
    </row>
    <row r="1674" spans="12:17" x14ac:dyDescent="0.25">
      <c r="L1674" s="48"/>
      <c r="M1674" s="48"/>
      <c r="N1674" s="48"/>
      <c r="O1674" s="48"/>
      <c r="P1674" s="48"/>
      <c r="Q1674" s="48"/>
    </row>
    <row r="1675" spans="12:17" x14ac:dyDescent="0.25">
      <c r="L1675" s="48"/>
      <c r="M1675" s="48"/>
      <c r="N1675" s="48"/>
      <c r="O1675" s="48"/>
      <c r="P1675" s="48"/>
      <c r="Q1675" s="48"/>
    </row>
    <row r="1676" spans="12:17" x14ac:dyDescent="0.25">
      <c r="L1676" s="48"/>
      <c r="M1676" s="48"/>
      <c r="N1676" s="48"/>
      <c r="O1676" s="48"/>
      <c r="P1676" s="48"/>
      <c r="Q1676" s="48"/>
    </row>
    <row r="1677" spans="12:17" x14ac:dyDescent="0.25">
      <c r="L1677" s="48"/>
      <c r="M1677" s="48"/>
      <c r="N1677" s="48"/>
      <c r="O1677" s="48"/>
      <c r="P1677" s="48"/>
      <c r="Q1677" s="48"/>
    </row>
    <row r="1678" spans="12:17" x14ac:dyDescent="0.25">
      <c r="L1678" s="48"/>
      <c r="M1678" s="48"/>
      <c r="N1678" s="48"/>
      <c r="O1678" s="48"/>
      <c r="P1678" s="48"/>
      <c r="Q1678" s="48"/>
    </row>
    <row r="1679" spans="12:17" x14ac:dyDescent="0.25">
      <c r="L1679" s="48"/>
      <c r="M1679" s="48"/>
      <c r="N1679" s="48"/>
      <c r="O1679" s="48"/>
      <c r="P1679" s="48"/>
      <c r="Q1679" s="48"/>
    </row>
    <row r="1680" spans="12:17" x14ac:dyDescent="0.25">
      <c r="L1680" s="48"/>
      <c r="M1680" s="48"/>
      <c r="N1680" s="48"/>
      <c r="O1680" s="48"/>
      <c r="P1680" s="48"/>
      <c r="Q1680" s="48"/>
    </row>
    <row r="1681" spans="12:17" x14ac:dyDescent="0.25">
      <c r="L1681" s="48"/>
      <c r="M1681" s="48"/>
      <c r="N1681" s="48"/>
      <c r="O1681" s="48"/>
      <c r="P1681" s="48"/>
      <c r="Q1681" s="48"/>
    </row>
    <row r="1682" spans="12:17" x14ac:dyDescent="0.25">
      <c r="L1682" s="48"/>
      <c r="M1682" s="48"/>
      <c r="N1682" s="48"/>
      <c r="O1682" s="48"/>
      <c r="P1682" s="48"/>
      <c r="Q1682" s="48"/>
    </row>
    <row r="1683" spans="12:17" x14ac:dyDescent="0.25">
      <c r="L1683" s="48"/>
      <c r="M1683" s="48"/>
      <c r="N1683" s="48"/>
      <c r="O1683" s="48"/>
      <c r="P1683" s="48"/>
      <c r="Q1683" s="48"/>
    </row>
    <row r="1684" spans="12:17" x14ac:dyDescent="0.25">
      <c r="L1684" s="48"/>
      <c r="M1684" s="48"/>
      <c r="N1684" s="48"/>
      <c r="O1684" s="48"/>
      <c r="P1684" s="48"/>
      <c r="Q1684" s="48"/>
    </row>
    <row r="1685" spans="12:17" x14ac:dyDescent="0.25">
      <c r="L1685" s="48"/>
      <c r="M1685" s="48"/>
      <c r="N1685" s="48"/>
      <c r="O1685" s="48"/>
      <c r="P1685" s="48"/>
      <c r="Q1685" s="48"/>
    </row>
    <row r="1686" spans="12:17" x14ac:dyDescent="0.25">
      <c r="L1686" s="48"/>
      <c r="M1686" s="48"/>
      <c r="N1686" s="48"/>
      <c r="O1686" s="48"/>
      <c r="P1686" s="48"/>
      <c r="Q1686" s="48"/>
    </row>
    <row r="1687" spans="12:17" x14ac:dyDescent="0.25">
      <c r="L1687" s="48"/>
      <c r="M1687" s="48"/>
      <c r="N1687" s="48"/>
      <c r="O1687" s="48"/>
      <c r="P1687" s="48"/>
      <c r="Q1687" s="48"/>
    </row>
    <row r="1688" spans="12:17" x14ac:dyDescent="0.25">
      <c r="L1688" s="48"/>
      <c r="M1688" s="48"/>
      <c r="N1688" s="48"/>
      <c r="O1688" s="48"/>
      <c r="P1688" s="48"/>
      <c r="Q1688" s="48"/>
    </row>
    <row r="1689" spans="12:17" x14ac:dyDescent="0.25">
      <c r="L1689" s="48"/>
      <c r="M1689" s="48"/>
      <c r="N1689" s="48"/>
      <c r="O1689" s="48"/>
      <c r="P1689" s="48"/>
      <c r="Q1689" s="48"/>
    </row>
    <row r="1690" spans="12:17" x14ac:dyDescent="0.25">
      <c r="L1690" s="48"/>
      <c r="M1690" s="48"/>
      <c r="N1690" s="48"/>
      <c r="O1690" s="48"/>
      <c r="P1690" s="48"/>
      <c r="Q1690" s="48"/>
    </row>
    <row r="1691" spans="12:17" x14ac:dyDescent="0.25">
      <c r="L1691" s="48"/>
      <c r="M1691" s="48"/>
      <c r="N1691" s="48"/>
      <c r="O1691" s="48"/>
      <c r="P1691" s="48"/>
      <c r="Q1691" s="48"/>
    </row>
    <row r="1692" spans="12:17" x14ac:dyDescent="0.25">
      <c r="L1692" s="48"/>
      <c r="M1692" s="48"/>
      <c r="N1692" s="48"/>
      <c r="O1692" s="48"/>
      <c r="P1692" s="48"/>
      <c r="Q1692" s="48"/>
    </row>
    <row r="1693" spans="12:17" x14ac:dyDescent="0.25">
      <c r="L1693" s="48"/>
      <c r="M1693" s="48"/>
      <c r="N1693" s="48"/>
      <c r="O1693" s="48"/>
      <c r="P1693" s="48"/>
      <c r="Q1693" s="48"/>
    </row>
    <row r="1694" spans="12:17" x14ac:dyDescent="0.25">
      <c r="L1694" s="48"/>
      <c r="M1694" s="48"/>
      <c r="N1694" s="48"/>
      <c r="O1694" s="48"/>
      <c r="P1694" s="48"/>
      <c r="Q1694" s="48"/>
    </row>
    <row r="1695" spans="12:17" x14ac:dyDescent="0.25">
      <c r="L1695" s="48"/>
      <c r="M1695" s="48"/>
      <c r="N1695" s="48"/>
      <c r="O1695" s="48"/>
      <c r="P1695" s="48"/>
      <c r="Q1695" s="48"/>
    </row>
    <row r="1696" spans="12:17" x14ac:dyDescent="0.25">
      <c r="L1696" s="48"/>
      <c r="M1696" s="48"/>
      <c r="N1696" s="48"/>
      <c r="O1696" s="48"/>
      <c r="P1696" s="48"/>
      <c r="Q1696" s="48"/>
    </row>
    <row r="1697" spans="12:17" x14ac:dyDescent="0.25">
      <c r="L1697" s="48"/>
      <c r="M1697" s="48"/>
      <c r="N1697" s="48"/>
      <c r="O1697" s="48"/>
      <c r="P1697" s="48"/>
      <c r="Q1697" s="48"/>
    </row>
    <row r="1698" spans="12:17" x14ac:dyDescent="0.25">
      <c r="L1698" s="48"/>
      <c r="M1698" s="48"/>
      <c r="N1698" s="48"/>
      <c r="O1698" s="48"/>
      <c r="P1698" s="48"/>
      <c r="Q1698" s="48"/>
    </row>
    <row r="1699" spans="12:17" x14ac:dyDescent="0.25">
      <c r="L1699" s="48"/>
      <c r="M1699" s="48"/>
      <c r="N1699" s="48"/>
      <c r="O1699" s="48"/>
      <c r="P1699" s="48"/>
      <c r="Q1699" s="48"/>
    </row>
    <row r="1700" spans="12:17" x14ac:dyDescent="0.25">
      <c r="L1700" s="48"/>
      <c r="M1700" s="48"/>
      <c r="N1700" s="48"/>
      <c r="O1700" s="48"/>
      <c r="P1700" s="48"/>
      <c r="Q1700" s="48"/>
    </row>
    <row r="1701" spans="12:17" x14ac:dyDescent="0.25">
      <c r="L1701" s="48"/>
      <c r="M1701" s="48"/>
      <c r="N1701" s="48"/>
      <c r="O1701" s="48"/>
      <c r="P1701" s="48"/>
      <c r="Q1701" s="48"/>
    </row>
    <row r="1702" spans="12:17" x14ac:dyDescent="0.25">
      <c r="L1702" s="48"/>
      <c r="M1702" s="48"/>
      <c r="N1702" s="48"/>
      <c r="O1702" s="48"/>
      <c r="P1702" s="48"/>
      <c r="Q1702" s="48"/>
    </row>
    <row r="1703" spans="12:17" x14ac:dyDescent="0.25">
      <c r="L1703" s="48"/>
      <c r="M1703" s="48"/>
      <c r="N1703" s="48"/>
      <c r="O1703" s="48"/>
      <c r="P1703" s="48"/>
      <c r="Q1703" s="48"/>
    </row>
    <row r="1704" spans="12:17" x14ac:dyDescent="0.25">
      <c r="L1704" s="48"/>
      <c r="M1704" s="48"/>
      <c r="N1704" s="48"/>
      <c r="O1704" s="48"/>
      <c r="P1704" s="48"/>
      <c r="Q1704" s="48"/>
    </row>
    <row r="1705" spans="12:17" x14ac:dyDescent="0.25">
      <c r="L1705" s="48"/>
      <c r="M1705" s="48"/>
      <c r="N1705" s="48"/>
      <c r="O1705" s="48"/>
      <c r="P1705" s="48"/>
      <c r="Q1705" s="48"/>
    </row>
    <row r="1706" spans="12:17" x14ac:dyDescent="0.25">
      <c r="L1706" s="48"/>
      <c r="M1706" s="48"/>
      <c r="N1706" s="48"/>
      <c r="O1706" s="48"/>
      <c r="P1706" s="48"/>
      <c r="Q1706" s="48"/>
    </row>
    <row r="1707" spans="12:17" x14ac:dyDescent="0.25">
      <c r="L1707" s="48"/>
      <c r="M1707" s="48"/>
      <c r="N1707" s="48"/>
      <c r="O1707" s="48"/>
      <c r="P1707" s="48"/>
      <c r="Q1707" s="48"/>
    </row>
    <row r="1708" spans="12:17" x14ac:dyDescent="0.25">
      <c r="L1708" s="48"/>
      <c r="M1708" s="48"/>
      <c r="N1708" s="48"/>
      <c r="O1708" s="48"/>
      <c r="P1708" s="48"/>
      <c r="Q1708" s="48"/>
    </row>
    <row r="1709" spans="12:17" x14ac:dyDescent="0.25">
      <c r="L1709" s="48"/>
      <c r="M1709" s="48"/>
      <c r="N1709" s="48"/>
      <c r="O1709" s="48"/>
      <c r="P1709" s="48"/>
      <c r="Q1709" s="48"/>
    </row>
    <row r="1710" spans="12:17" x14ac:dyDescent="0.25">
      <c r="L1710" s="48"/>
      <c r="M1710" s="48"/>
      <c r="N1710" s="48"/>
      <c r="O1710" s="48"/>
      <c r="P1710" s="48"/>
      <c r="Q1710" s="48"/>
    </row>
    <row r="1711" spans="12:17" x14ac:dyDescent="0.25">
      <c r="L1711" s="48"/>
      <c r="M1711" s="48"/>
      <c r="N1711" s="48"/>
      <c r="O1711" s="48"/>
      <c r="P1711" s="48"/>
      <c r="Q1711" s="48"/>
    </row>
    <row r="1712" spans="12:17" x14ac:dyDescent="0.25">
      <c r="L1712" s="48"/>
      <c r="M1712" s="48"/>
      <c r="N1712" s="48"/>
      <c r="O1712" s="48"/>
      <c r="P1712" s="48"/>
      <c r="Q1712" s="48"/>
    </row>
    <row r="1713" spans="12:17" x14ac:dyDescent="0.25">
      <c r="L1713" s="48"/>
      <c r="M1713" s="48"/>
      <c r="N1713" s="48"/>
      <c r="O1713" s="48"/>
      <c r="P1713" s="48"/>
      <c r="Q1713" s="48"/>
    </row>
    <row r="1714" spans="12:17" x14ac:dyDescent="0.25">
      <c r="L1714" s="48"/>
      <c r="M1714" s="48"/>
      <c r="N1714" s="48"/>
      <c r="O1714" s="48"/>
      <c r="P1714" s="48"/>
      <c r="Q1714" s="48"/>
    </row>
    <row r="1715" spans="12:17" x14ac:dyDescent="0.25">
      <c r="L1715" s="48"/>
      <c r="M1715" s="48"/>
      <c r="N1715" s="48"/>
      <c r="O1715" s="48"/>
      <c r="P1715" s="48"/>
      <c r="Q1715" s="48"/>
    </row>
    <row r="1716" spans="12:17" x14ac:dyDescent="0.25">
      <c r="L1716" s="48"/>
      <c r="M1716" s="48"/>
      <c r="N1716" s="48"/>
      <c r="O1716" s="48"/>
      <c r="P1716" s="48"/>
      <c r="Q1716" s="48"/>
    </row>
    <row r="1717" spans="12:17" x14ac:dyDescent="0.25">
      <c r="L1717" s="48"/>
      <c r="M1717" s="48"/>
      <c r="N1717" s="48"/>
      <c r="O1717" s="48"/>
      <c r="P1717" s="48"/>
      <c r="Q1717" s="48"/>
    </row>
    <row r="1718" spans="12:17" x14ac:dyDescent="0.25">
      <c r="L1718" s="48"/>
      <c r="M1718" s="48"/>
      <c r="N1718" s="48"/>
      <c r="O1718" s="48"/>
      <c r="P1718" s="48"/>
      <c r="Q1718" s="48"/>
    </row>
    <row r="1719" spans="12:17" x14ac:dyDescent="0.25">
      <c r="L1719" s="48"/>
      <c r="M1719" s="48"/>
      <c r="N1719" s="48"/>
      <c r="O1719" s="48"/>
      <c r="P1719" s="48"/>
      <c r="Q1719" s="48"/>
    </row>
    <row r="1720" spans="12:17" x14ac:dyDescent="0.25">
      <c r="L1720" s="48"/>
      <c r="M1720" s="48"/>
      <c r="N1720" s="48"/>
      <c r="O1720" s="48"/>
      <c r="P1720" s="48"/>
      <c r="Q1720" s="48"/>
    </row>
    <row r="1721" spans="12:17" x14ac:dyDescent="0.25">
      <c r="L1721" s="48"/>
      <c r="M1721" s="48"/>
      <c r="N1721" s="48"/>
      <c r="O1721" s="48"/>
      <c r="P1721" s="48"/>
      <c r="Q1721" s="48"/>
    </row>
    <row r="1722" spans="12:17" x14ac:dyDescent="0.25">
      <c r="L1722" s="48"/>
      <c r="M1722" s="48"/>
      <c r="N1722" s="48"/>
      <c r="O1722" s="48"/>
      <c r="P1722" s="48"/>
      <c r="Q1722" s="48"/>
    </row>
    <row r="1723" spans="12:17" x14ac:dyDescent="0.25">
      <c r="L1723" s="48"/>
      <c r="M1723" s="48"/>
      <c r="N1723" s="48"/>
      <c r="O1723" s="48"/>
      <c r="P1723" s="48"/>
      <c r="Q1723" s="48"/>
    </row>
    <row r="1724" spans="12:17" x14ac:dyDescent="0.25">
      <c r="L1724" s="48"/>
      <c r="M1724" s="48"/>
      <c r="N1724" s="48"/>
      <c r="O1724" s="48"/>
      <c r="P1724" s="48"/>
      <c r="Q1724" s="48"/>
    </row>
    <row r="1725" spans="12:17" x14ac:dyDescent="0.25">
      <c r="L1725" s="48"/>
      <c r="M1725" s="48"/>
      <c r="N1725" s="48"/>
      <c r="O1725" s="48"/>
      <c r="P1725" s="48"/>
      <c r="Q1725" s="48"/>
    </row>
    <row r="1726" spans="12:17" x14ac:dyDescent="0.25">
      <c r="L1726" s="48"/>
      <c r="M1726" s="48"/>
      <c r="N1726" s="48"/>
      <c r="O1726" s="48"/>
      <c r="P1726" s="48"/>
      <c r="Q1726" s="48"/>
    </row>
    <row r="1727" spans="12:17" x14ac:dyDescent="0.25">
      <c r="L1727" s="48"/>
      <c r="M1727" s="48"/>
      <c r="N1727" s="48"/>
      <c r="O1727" s="48"/>
      <c r="P1727" s="48"/>
      <c r="Q1727" s="48"/>
    </row>
    <row r="1728" spans="12:17" x14ac:dyDescent="0.25">
      <c r="L1728" s="48"/>
      <c r="M1728" s="48"/>
      <c r="N1728" s="48"/>
      <c r="O1728" s="48"/>
      <c r="P1728" s="48"/>
      <c r="Q1728" s="48"/>
    </row>
    <row r="1729" spans="12:17" x14ac:dyDescent="0.25">
      <c r="L1729" s="48"/>
      <c r="M1729" s="48"/>
      <c r="N1729" s="48"/>
      <c r="O1729" s="48"/>
      <c r="P1729" s="48"/>
      <c r="Q1729" s="48"/>
    </row>
    <row r="1730" spans="12:17" x14ac:dyDescent="0.25">
      <c r="L1730" s="48"/>
      <c r="M1730" s="48"/>
      <c r="N1730" s="48"/>
      <c r="O1730" s="48"/>
      <c r="P1730" s="48"/>
      <c r="Q1730" s="48"/>
    </row>
    <row r="1731" spans="12:17" x14ac:dyDescent="0.25">
      <c r="L1731" s="48"/>
      <c r="M1731" s="48"/>
      <c r="N1731" s="48"/>
      <c r="O1731" s="48"/>
      <c r="P1731" s="48"/>
      <c r="Q1731" s="48"/>
    </row>
    <row r="1732" spans="12:17" x14ac:dyDescent="0.25">
      <c r="L1732" s="48"/>
      <c r="M1732" s="48"/>
      <c r="N1732" s="48"/>
      <c r="O1732" s="48"/>
      <c r="P1732" s="48"/>
      <c r="Q1732" s="48"/>
    </row>
    <row r="1733" spans="12:17" x14ac:dyDescent="0.25">
      <c r="L1733" s="48"/>
      <c r="M1733" s="48"/>
      <c r="N1733" s="48"/>
      <c r="O1733" s="48"/>
      <c r="P1733" s="48"/>
      <c r="Q1733" s="48"/>
    </row>
    <row r="1734" spans="12:17" x14ac:dyDescent="0.25">
      <c r="L1734" s="48"/>
      <c r="M1734" s="48"/>
      <c r="N1734" s="48"/>
      <c r="O1734" s="48"/>
      <c r="P1734" s="48"/>
      <c r="Q1734" s="48"/>
    </row>
    <row r="1735" spans="12:17" x14ac:dyDescent="0.25">
      <c r="L1735" s="48"/>
      <c r="M1735" s="48"/>
      <c r="N1735" s="48"/>
      <c r="O1735" s="48"/>
      <c r="P1735" s="48"/>
      <c r="Q1735" s="48"/>
    </row>
    <row r="1736" spans="12:17" x14ac:dyDescent="0.25">
      <c r="L1736" s="48"/>
      <c r="M1736" s="48"/>
      <c r="N1736" s="48"/>
      <c r="O1736" s="48"/>
      <c r="P1736" s="48"/>
      <c r="Q1736" s="48"/>
    </row>
    <row r="1737" spans="12:17" x14ac:dyDescent="0.25">
      <c r="L1737" s="48"/>
      <c r="M1737" s="48"/>
      <c r="N1737" s="48"/>
      <c r="O1737" s="48"/>
      <c r="P1737" s="48"/>
      <c r="Q1737" s="48"/>
    </row>
    <row r="1738" spans="12:17" x14ac:dyDescent="0.25">
      <c r="L1738" s="48"/>
      <c r="M1738" s="48"/>
      <c r="N1738" s="48"/>
      <c r="O1738" s="48"/>
      <c r="P1738" s="48"/>
      <c r="Q1738" s="48"/>
    </row>
    <row r="1739" spans="12:17" x14ac:dyDescent="0.25">
      <c r="L1739" s="48"/>
      <c r="M1739" s="48"/>
      <c r="N1739" s="48"/>
      <c r="O1739" s="48"/>
      <c r="P1739" s="48"/>
      <c r="Q1739" s="48"/>
    </row>
    <row r="1740" spans="12:17" x14ac:dyDescent="0.25">
      <c r="L1740" s="48"/>
      <c r="M1740" s="48"/>
      <c r="N1740" s="48"/>
      <c r="O1740" s="48"/>
      <c r="P1740" s="48"/>
      <c r="Q1740" s="48"/>
    </row>
    <row r="1741" spans="12:17" x14ac:dyDescent="0.25">
      <c r="L1741" s="48"/>
      <c r="M1741" s="48"/>
      <c r="N1741" s="48"/>
      <c r="O1741" s="48"/>
      <c r="P1741" s="48"/>
      <c r="Q1741" s="48"/>
    </row>
    <row r="1742" spans="12:17" x14ac:dyDescent="0.25">
      <c r="L1742" s="48"/>
      <c r="M1742" s="48"/>
      <c r="N1742" s="48"/>
      <c r="O1742" s="48"/>
      <c r="P1742" s="48"/>
      <c r="Q1742" s="48"/>
    </row>
    <row r="1743" spans="12:17" x14ac:dyDescent="0.25">
      <c r="L1743" s="48"/>
      <c r="M1743" s="48"/>
      <c r="N1743" s="48"/>
      <c r="O1743" s="48"/>
      <c r="P1743" s="48"/>
      <c r="Q1743" s="48"/>
    </row>
    <row r="1744" spans="12:17" x14ac:dyDescent="0.25">
      <c r="L1744" s="48"/>
      <c r="M1744" s="48"/>
      <c r="N1744" s="48"/>
      <c r="O1744" s="48"/>
      <c r="P1744" s="48"/>
      <c r="Q1744" s="48"/>
    </row>
    <row r="1745" spans="12:17" x14ac:dyDescent="0.25">
      <c r="L1745" s="48"/>
      <c r="M1745" s="48"/>
      <c r="N1745" s="48"/>
      <c r="O1745" s="48"/>
      <c r="P1745" s="48"/>
      <c r="Q1745" s="48"/>
    </row>
    <row r="1746" spans="12:17" x14ac:dyDescent="0.25">
      <c r="L1746" s="48"/>
      <c r="M1746" s="48"/>
      <c r="N1746" s="48"/>
      <c r="O1746" s="48"/>
      <c r="P1746" s="48"/>
      <c r="Q1746" s="48"/>
    </row>
    <row r="1747" spans="12:17" x14ac:dyDescent="0.25">
      <c r="L1747" s="48"/>
      <c r="M1747" s="48"/>
      <c r="N1747" s="48"/>
      <c r="O1747" s="48"/>
      <c r="P1747" s="48"/>
      <c r="Q1747" s="48"/>
    </row>
    <row r="1748" spans="12:17" x14ac:dyDescent="0.25">
      <c r="L1748" s="48"/>
      <c r="M1748" s="48"/>
      <c r="N1748" s="48"/>
      <c r="O1748" s="48"/>
      <c r="P1748" s="48"/>
      <c r="Q1748" s="48"/>
    </row>
    <row r="1749" spans="12:17" x14ac:dyDescent="0.25">
      <c r="L1749" s="48"/>
      <c r="M1749" s="48"/>
      <c r="N1749" s="48"/>
      <c r="O1749" s="48"/>
      <c r="P1749" s="48"/>
      <c r="Q1749" s="48"/>
    </row>
    <row r="1750" spans="12:17" x14ac:dyDescent="0.25">
      <c r="L1750" s="48"/>
      <c r="M1750" s="48"/>
      <c r="N1750" s="48"/>
      <c r="O1750" s="48"/>
      <c r="P1750" s="48"/>
      <c r="Q1750" s="48"/>
    </row>
    <row r="1751" spans="12:17" x14ac:dyDescent="0.25">
      <c r="L1751" s="48"/>
      <c r="M1751" s="48"/>
      <c r="N1751" s="48"/>
      <c r="O1751" s="48"/>
      <c r="P1751" s="48"/>
      <c r="Q1751" s="48"/>
    </row>
    <row r="1752" spans="12:17" x14ac:dyDescent="0.25">
      <c r="L1752" s="48"/>
      <c r="M1752" s="48"/>
      <c r="N1752" s="48"/>
      <c r="O1752" s="48"/>
      <c r="P1752" s="48"/>
      <c r="Q1752" s="48"/>
    </row>
    <row r="1753" spans="12:17" x14ac:dyDescent="0.25">
      <c r="L1753" s="48"/>
      <c r="M1753" s="48"/>
      <c r="N1753" s="48"/>
      <c r="O1753" s="48"/>
      <c r="P1753" s="48"/>
      <c r="Q1753" s="48"/>
    </row>
    <row r="1754" spans="12:17" x14ac:dyDescent="0.25">
      <c r="L1754" s="48"/>
      <c r="M1754" s="48"/>
      <c r="N1754" s="48"/>
      <c r="O1754" s="48"/>
      <c r="P1754" s="48"/>
      <c r="Q1754" s="48"/>
    </row>
    <row r="1755" spans="12:17" x14ac:dyDescent="0.25">
      <c r="L1755" s="48"/>
      <c r="M1755" s="48"/>
      <c r="N1755" s="48"/>
      <c r="O1755" s="48"/>
      <c r="P1755" s="48"/>
      <c r="Q1755" s="48"/>
    </row>
    <row r="1756" spans="12:17" x14ac:dyDescent="0.25">
      <c r="L1756" s="48"/>
      <c r="M1756" s="48"/>
      <c r="N1756" s="48"/>
      <c r="O1756" s="48"/>
      <c r="P1756" s="48"/>
      <c r="Q1756" s="48"/>
    </row>
    <row r="1757" spans="12:17" x14ac:dyDescent="0.25">
      <c r="L1757" s="48"/>
      <c r="M1757" s="48"/>
      <c r="N1757" s="48"/>
      <c r="O1757" s="48"/>
      <c r="P1757" s="48"/>
      <c r="Q1757" s="48"/>
    </row>
    <row r="1758" spans="12:17" x14ac:dyDescent="0.25">
      <c r="L1758" s="48"/>
      <c r="M1758" s="48"/>
      <c r="N1758" s="48"/>
      <c r="O1758" s="48"/>
      <c r="P1758" s="48"/>
      <c r="Q1758" s="48"/>
    </row>
    <row r="1759" spans="12:17" x14ac:dyDescent="0.25">
      <c r="L1759" s="48"/>
      <c r="M1759" s="48"/>
      <c r="N1759" s="48"/>
      <c r="O1759" s="48"/>
      <c r="P1759" s="48"/>
      <c r="Q1759" s="48"/>
    </row>
    <row r="1760" spans="12:17" x14ac:dyDescent="0.25">
      <c r="L1760" s="48"/>
      <c r="M1760" s="48"/>
      <c r="N1760" s="48"/>
      <c r="O1760" s="48"/>
      <c r="P1760" s="48"/>
      <c r="Q1760" s="48"/>
    </row>
    <row r="1761" spans="12:17" x14ac:dyDescent="0.25">
      <c r="L1761" s="48"/>
      <c r="M1761" s="48"/>
      <c r="N1761" s="48"/>
      <c r="O1761" s="48"/>
      <c r="P1761" s="48"/>
      <c r="Q1761" s="48"/>
    </row>
    <row r="1762" spans="12:17" x14ac:dyDescent="0.25">
      <c r="L1762" s="48"/>
      <c r="M1762" s="48"/>
      <c r="N1762" s="48"/>
      <c r="O1762" s="48"/>
      <c r="P1762" s="48"/>
      <c r="Q1762" s="48"/>
    </row>
    <row r="1763" spans="12:17" x14ac:dyDescent="0.25">
      <c r="L1763" s="48"/>
      <c r="M1763" s="48"/>
      <c r="N1763" s="48"/>
      <c r="O1763" s="48"/>
      <c r="P1763" s="48"/>
      <c r="Q1763" s="48"/>
    </row>
    <row r="1764" spans="12:17" x14ac:dyDescent="0.25">
      <c r="L1764" s="48"/>
      <c r="M1764" s="48"/>
      <c r="N1764" s="48"/>
      <c r="O1764" s="48"/>
      <c r="P1764" s="48"/>
      <c r="Q1764" s="48"/>
    </row>
    <row r="1765" spans="12:17" x14ac:dyDescent="0.25">
      <c r="L1765" s="48"/>
      <c r="M1765" s="48"/>
      <c r="N1765" s="48"/>
      <c r="O1765" s="48"/>
      <c r="P1765" s="48"/>
      <c r="Q1765" s="48"/>
    </row>
    <row r="1766" spans="12:17" x14ac:dyDescent="0.25">
      <c r="L1766" s="48"/>
      <c r="M1766" s="48"/>
      <c r="N1766" s="48"/>
      <c r="O1766" s="48"/>
      <c r="P1766" s="48"/>
      <c r="Q1766" s="48"/>
    </row>
    <row r="1767" spans="12:17" x14ac:dyDescent="0.25">
      <c r="L1767" s="48"/>
      <c r="M1767" s="48"/>
      <c r="N1767" s="48"/>
      <c r="O1767" s="48"/>
      <c r="P1767" s="48"/>
      <c r="Q1767" s="48"/>
    </row>
    <row r="1768" spans="12:17" x14ac:dyDescent="0.25">
      <c r="L1768" s="48"/>
      <c r="M1768" s="48"/>
      <c r="N1768" s="48"/>
      <c r="O1768" s="48"/>
      <c r="P1768" s="48"/>
      <c r="Q1768" s="48"/>
    </row>
    <row r="1769" spans="12:17" x14ac:dyDescent="0.25">
      <c r="L1769" s="48"/>
      <c r="M1769" s="48"/>
      <c r="N1769" s="48"/>
      <c r="O1769" s="48"/>
      <c r="P1769" s="48"/>
      <c r="Q1769" s="48"/>
    </row>
    <row r="1770" spans="12:17" x14ac:dyDescent="0.25">
      <c r="L1770" s="48"/>
      <c r="M1770" s="48"/>
      <c r="N1770" s="48"/>
      <c r="O1770" s="48"/>
      <c r="P1770" s="48"/>
      <c r="Q1770" s="48"/>
    </row>
    <row r="1771" spans="12:17" x14ac:dyDescent="0.25">
      <c r="L1771" s="48"/>
      <c r="M1771" s="48"/>
      <c r="N1771" s="48"/>
      <c r="O1771" s="48"/>
      <c r="P1771" s="48"/>
      <c r="Q1771" s="48"/>
    </row>
    <row r="1772" spans="12:17" x14ac:dyDescent="0.25">
      <c r="L1772" s="48"/>
      <c r="M1772" s="48"/>
      <c r="N1772" s="48"/>
      <c r="O1772" s="48"/>
      <c r="P1772" s="48"/>
      <c r="Q1772" s="48"/>
    </row>
    <row r="1773" spans="12:17" x14ac:dyDescent="0.25">
      <c r="L1773" s="48"/>
      <c r="M1773" s="48"/>
      <c r="N1773" s="48"/>
      <c r="O1773" s="48"/>
      <c r="P1773" s="48"/>
      <c r="Q1773" s="48"/>
    </row>
    <row r="1774" spans="12:17" x14ac:dyDescent="0.25">
      <c r="L1774" s="48"/>
      <c r="M1774" s="48"/>
      <c r="N1774" s="48"/>
      <c r="O1774" s="48"/>
      <c r="P1774" s="48"/>
      <c r="Q1774" s="48"/>
    </row>
    <row r="1775" spans="12:17" x14ac:dyDescent="0.25">
      <c r="L1775" s="48"/>
      <c r="M1775" s="48"/>
      <c r="N1775" s="48"/>
      <c r="O1775" s="48"/>
      <c r="P1775" s="48"/>
      <c r="Q1775" s="48"/>
    </row>
    <row r="1776" spans="12:17" x14ac:dyDescent="0.25">
      <c r="L1776" s="48"/>
      <c r="M1776" s="48"/>
      <c r="N1776" s="48"/>
      <c r="O1776" s="48"/>
      <c r="P1776" s="48"/>
      <c r="Q1776" s="48"/>
    </row>
    <row r="1777" spans="12:17" x14ac:dyDescent="0.25">
      <c r="L1777" s="48"/>
      <c r="M1777" s="48"/>
      <c r="N1777" s="48"/>
      <c r="O1777" s="48"/>
      <c r="P1777" s="48"/>
      <c r="Q1777" s="48"/>
    </row>
    <row r="1778" spans="12:17" x14ac:dyDescent="0.25">
      <c r="L1778" s="48"/>
      <c r="M1778" s="48"/>
      <c r="N1778" s="48"/>
      <c r="O1778" s="48"/>
      <c r="P1778" s="48"/>
      <c r="Q1778" s="48"/>
    </row>
    <row r="1779" spans="12:17" x14ac:dyDescent="0.25">
      <c r="L1779" s="48"/>
      <c r="M1779" s="48"/>
      <c r="N1779" s="48"/>
      <c r="O1779" s="48"/>
      <c r="P1779" s="48"/>
      <c r="Q1779" s="48"/>
    </row>
    <row r="1780" spans="12:17" x14ac:dyDescent="0.25">
      <c r="L1780" s="48"/>
      <c r="M1780" s="48"/>
      <c r="N1780" s="48"/>
      <c r="O1780" s="48"/>
      <c r="P1780" s="48"/>
      <c r="Q1780" s="48"/>
    </row>
    <row r="1781" spans="12:17" x14ac:dyDescent="0.25">
      <c r="L1781" s="48"/>
      <c r="M1781" s="48"/>
      <c r="N1781" s="48"/>
      <c r="O1781" s="48"/>
      <c r="P1781" s="48"/>
      <c r="Q1781" s="48"/>
    </row>
    <row r="1782" spans="12:17" x14ac:dyDescent="0.25">
      <c r="L1782" s="48"/>
      <c r="M1782" s="48"/>
      <c r="N1782" s="48"/>
      <c r="O1782" s="48"/>
      <c r="P1782" s="48"/>
      <c r="Q1782" s="48"/>
    </row>
    <row r="1783" spans="12:17" x14ac:dyDescent="0.25">
      <c r="L1783" s="48"/>
      <c r="M1783" s="48"/>
      <c r="N1783" s="48"/>
      <c r="O1783" s="48"/>
      <c r="P1783" s="48"/>
      <c r="Q1783" s="48"/>
    </row>
    <row r="1784" spans="12:17" x14ac:dyDescent="0.25">
      <c r="L1784" s="48"/>
      <c r="M1784" s="48"/>
      <c r="N1784" s="48"/>
      <c r="O1784" s="48"/>
      <c r="P1784" s="48"/>
      <c r="Q1784" s="48"/>
    </row>
    <row r="1785" spans="12:17" x14ac:dyDescent="0.25">
      <c r="L1785" s="48"/>
      <c r="M1785" s="48"/>
      <c r="N1785" s="48"/>
      <c r="O1785" s="48"/>
      <c r="P1785" s="48"/>
      <c r="Q1785" s="48"/>
    </row>
    <row r="1786" spans="12:17" x14ac:dyDescent="0.25">
      <c r="L1786" s="48"/>
      <c r="M1786" s="48"/>
      <c r="N1786" s="48"/>
      <c r="O1786" s="48"/>
      <c r="P1786" s="48"/>
      <c r="Q1786" s="48"/>
    </row>
    <row r="1787" spans="12:17" x14ac:dyDescent="0.25">
      <c r="L1787" s="48"/>
      <c r="M1787" s="48"/>
      <c r="N1787" s="48"/>
      <c r="O1787" s="48"/>
      <c r="P1787" s="48"/>
      <c r="Q1787" s="48"/>
    </row>
    <row r="1788" spans="12:17" x14ac:dyDescent="0.25">
      <c r="L1788" s="48"/>
      <c r="M1788" s="48"/>
      <c r="N1788" s="48"/>
      <c r="O1788" s="48"/>
      <c r="P1788" s="48"/>
      <c r="Q1788" s="48"/>
    </row>
    <row r="1789" spans="12:17" x14ac:dyDescent="0.25">
      <c r="L1789" s="48"/>
      <c r="M1789" s="48"/>
      <c r="N1789" s="48"/>
      <c r="O1789" s="48"/>
      <c r="P1789" s="48"/>
      <c r="Q1789" s="48"/>
    </row>
    <row r="1790" spans="12:17" x14ac:dyDescent="0.25">
      <c r="L1790" s="48"/>
      <c r="M1790" s="48"/>
      <c r="N1790" s="48"/>
      <c r="O1790" s="48"/>
      <c r="P1790" s="48"/>
      <c r="Q1790" s="48"/>
    </row>
    <row r="1791" spans="12:17" x14ac:dyDescent="0.25">
      <c r="L1791" s="48"/>
      <c r="M1791" s="48"/>
      <c r="N1791" s="48"/>
      <c r="O1791" s="48"/>
      <c r="P1791" s="48"/>
      <c r="Q1791" s="48"/>
    </row>
    <row r="1792" spans="12:17" x14ac:dyDescent="0.25">
      <c r="L1792" s="48"/>
      <c r="M1792" s="48"/>
      <c r="N1792" s="48"/>
      <c r="O1792" s="48"/>
      <c r="P1792" s="48"/>
      <c r="Q1792" s="48"/>
    </row>
    <row r="1793" spans="12:17" x14ac:dyDescent="0.25">
      <c r="L1793" s="48"/>
      <c r="M1793" s="48"/>
      <c r="N1793" s="48"/>
      <c r="O1793" s="48"/>
      <c r="P1793" s="48"/>
      <c r="Q1793" s="48"/>
    </row>
    <row r="1794" spans="12:17" x14ac:dyDescent="0.25">
      <c r="L1794" s="48"/>
      <c r="M1794" s="48"/>
      <c r="N1794" s="48"/>
      <c r="O1794" s="48"/>
      <c r="P1794" s="48"/>
      <c r="Q1794" s="48"/>
    </row>
    <row r="1795" spans="12:17" x14ac:dyDescent="0.25">
      <c r="L1795" s="48"/>
      <c r="M1795" s="48"/>
      <c r="N1795" s="48"/>
      <c r="O1795" s="48"/>
      <c r="P1795" s="48"/>
      <c r="Q1795" s="48"/>
    </row>
    <row r="1796" spans="12:17" x14ac:dyDescent="0.25">
      <c r="L1796" s="48"/>
      <c r="M1796" s="48"/>
      <c r="N1796" s="48"/>
      <c r="O1796" s="48"/>
      <c r="P1796" s="48"/>
      <c r="Q1796" s="48"/>
    </row>
    <row r="1797" spans="12:17" x14ac:dyDescent="0.25">
      <c r="L1797" s="48"/>
      <c r="M1797" s="48"/>
      <c r="N1797" s="48"/>
      <c r="O1797" s="48"/>
      <c r="P1797" s="48"/>
      <c r="Q1797" s="48"/>
    </row>
    <row r="1798" spans="12:17" x14ac:dyDescent="0.25">
      <c r="L1798" s="48"/>
      <c r="M1798" s="48"/>
      <c r="N1798" s="48"/>
      <c r="O1798" s="48"/>
      <c r="P1798" s="48"/>
      <c r="Q1798" s="48"/>
    </row>
    <row r="1799" spans="12:17" x14ac:dyDescent="0.25">
      <c r="L1799" s="48"/>
      <c r="M1799" s="48"/>
      <c r="N1799" s="48"/>
      <c r="O1799" s="48"/>
      <c r="P1799" s="48"/>
      <c r="Q1799" s="48"/>
    </row>
    <row r="1800" spans="12:17" x14ac:dyDescent="0.25">
      <c r="L1800" s="48"/>
      <c r="M1800" s="48"/>
      <c r="N1800" s="48"/>
      <c r="O1800" s="48"/>
      <c r="P1800" s="48"/>
      <c r="Q1800" s="48"/>
    </row>
    <row r="1801" spans="12:17" x14ac:dyDescent="0.25">
      <c r="L1801" s="48"/>
      <c r="M1801" s="48"/>
      <c r="N1801" s="48"/>
      <c r="O1801" s="48"/>
      <c r="P1801" s="48"/>
      <c r="Q1801" s="48"/>
    </row>
    <row r="1802" spans="12:17" x14ac:dyDescent="0.25">
      <c r="L1802" s="48"/>
      <c r="M1802" s="48"/>
      <c r="N1802" s="48"/>
      <c r="O1802" s="48"/>
      <c r="P1802" s="48"/>
      <c r="Q1802" s="48"/>
    </row>
    <row r="1803" spans="12:17" x14ac:dyDescent="0.25">
      <c r="L1803" s="48"/>
      <c r="M1803" s="48"/>
      <c r="N1803" s="48"/>
      <c r="O1803" s="48"/>
      <c r="P1803" s="48"/>
      <c r="Q1803" s="48"/>
    </row>
    <row r="1804" spans="12:17" x14ac:dyDescent="0.25">
      <c r="L1804" s="48"/>
      <c r="M1804" s="48"/>
      <c r="N1804" s="48"/>
      <c r="O1804" s="48"/>
      <c r="P1804" s="48"/>
      <c r="Q1804" s="48"/>
    </row>
    <row r="1805" spans="12:17" x14ac:dyDescent="0.25">
      <c r="L1805" s="48"/>
      <c r="M1805" s="48"/>
      <c r="N1805" s="48"/>
      <c r="O1805" s="48"/>
      <c r="P1805" s="48"/>
      <c r="Q1805" s="48"/>
    </row>
    <row r="1806" spans="12:17" x14ac:dyDescent="0.25">
      <c r="L1806" s="48"/>
      <c r="M1806" s="48"/>
      <c r="N1806" s="48"/>
      <c r="O1806" s="48"/>
      <c r="P1806" s="48"/>
      <c r="Q1806" s="48"/>
    </row>
    <row r="1807" spans="12:17" x14ac:dyDescent="0.25">
      <c r="L1807" s="48"/>
      <c r="M1807" s="48"/>
      <c r="N1807" s="48"/>
      <c r="O1807" s="48"/>
      <c r="P1807" s="48"/>
      <c r="Q1807" s="48"/>
    </row>
    <row r="1808" spans="12:17" x14ac:dyDescent="0.25">
      <c r="L1808" s="48"/>
      <c r="M1808" s="48"/>
      <c r="N1808" s="48"/>
      <c r="O1808" s="48"/>
      <c r="P1808" s="48"/>
      <c r="Q1808" s="48"/>
    </row>
    <row r="1809" spans="12:17" x14ac:dyDescent="0.25">
      <c r="L1809" s="48"/>
      <c r="M1809" s="48"/>
      <c r="N1809" s="48"/>
      <c r="O1809" s="48"/>
      <c r="P1809" s="48"/>
      <c r="Q1809" s="48"/>
    </row>
    <row r="1810" spans="12:17" x14ac:dyDescent="0.25">
      <c r="L1810" s="48"/>
      <c r="M1810" s="48"/>
      <c r="N1810" s="48"/>
      <c r="O1810" s="48"/>
      <c r="P1810" s="48"/>
      <c r="Q1810" s="48"/>
    </row>
    <row r="1811" spans="12:17" x14ac:dyDescent="0.25">
      <c r="L1811" s="48"/>
      <c r="M1811" s="48"/>
      <c r="N1811" s="48"/>
      <c r="O1811" s="48"/>
      <c r="P1811" s="48"/>
      <c r="Q1811" s="48"/>
    </row>
    <row r="1812" spans="12:17" x14ac:dyDescent="0.25">
      <c r="L1812" s="48"/>
      <c r="M1812" s="48"/>
      <c r="N1812" s="48"/>
      <c r="O1812" s="48"/>
      <c r="P1812" s="48"/>
      <c r="Q1812" s="48"/>
    </row>
    <row r="1813" spans="12:17" x14ac:dyDescent="0.25">
      <c r="L1813" s="48"/>
      <c r="M1813" s="48"/>
      <c r="N1813" s="48"/>
      <c r="O1813" s="48"/>
      <c r="P1813" s="48"/>
      <c r="Q1813" s="48"/>
    </row>
    <row r="1814" spans="12:17" x14ac:dyDescent="0.25">
      <c r="L1814" s="48"/>
      <c r="M1814" s="48"/>
      <c r="N1814" s="48"/>
      <c r="O1814" s="48"/>
      <c r="P1814" s="48"/>
      <c r="Q1814" s="48"/>
    </row>
    <row r="1815" spans="12:17" x14ac:dyDescent="0.25">
      <c r="L1815" s="48"/>
      <c r="M1815" s="48"/>
      <c r="N1815" s="48"/>
      <c r="O1815" s="48"/>
      <c r="P1815" s="48"/>
      <c r="Q1815" s="48"/>
    </row>
    <row r="1816" spans="12:17" x14ac:dyDescent="0.25">
      <c r="L1816" s="48"/>
      <c r="M1816" s="48"/>
      <c r="N1816" s="48"/>
      <c r="O1816" s="48"/>
      <c r="P1816" s="48"/>
      <c r="Q1816" s="48"/>
    </row>
    <row r="1817" spans="12:17" x14ac:dyDescent="0.25">
      <c r="L1817" s="48"/>
      <c r="M1817" s="48"/>
      <c r="N1817" s="48"/>
      <c r="O1817" s="48"/>
      <c r="P1817" s="48"/>
      <c r="Q1817" s="48"/>
    </row>
    <row r="1818" spans="12:17" x14ac:dyDescent="0.25">
      <c r="L1818" s="48"/>
      <c r="M1818" s="48"/>
      <c r="N1818" s="48"/>
      <c r="O1818" s="48"/>
      <c r="P1818" s="48"/>
      <c r="Q1818" s="48"/>
    </row>
    <row r="1819" spans="12:17" x14ac:dyDescent="0.25">
      <c r="L1819" s="48"/>
      <c r="M1819" s="48"/>
      <c r="N1819" s="48"/>
      <c r="O1819" s="48"/>
      <c r="P1819" s="48"/>
      <c r="Q1819" s="48"/>
    </row>
    <row r="1820" spans="12:17" x14ac:dyDescent="0.25">
      <c r="L1820" s="48"/>
      <c r="M1820" s="48"/>
      <c r="N1820" s="48"/>
      <c r="O1820" s="48"/>
      <c r="P1820" s="48"/>
      <c r="Q1820" s="48"/>
    </row>
    <row r="1821" spans="12:17" x14ac:dyDescent="0.25">
      <c r="L1821" s="48"/>
      <c r="M1821" s="48"/>
      <c r="N1821" s="48"/>
      <c r="O1821" s="48"/>
      <c r="P1821" s="48"/>
      <c r="Q1821" s="48"/>
    </row>
    <row r="1822" spans="12:17" x14ac:dyDescent="0.25">
      <c r="L1822" s="48"/>
      <c r="M1822" s="48"/>
      <c r="N1822" s="48"/>
      <c r="O1822" s="48"/>
      <c r="P1822" s="48"/>
      <c r="Q1822" s="48"/>
    </row>
    <row r="1823" spans="12:17" x14ac:dyDescent="0.25">
      <c r="L1823" s="48"/>
      <c r="M1823" s="48"/>
      <c r="N1823" s="48"/>
      <c r="O1823" s="48"/>
      <c r="P1823" s="48"/>
      <c r="Q1823" s="48"/>
    </row>
    <row r="1824" spans="12:17" x14ac:dyDescent="0.25">
      <c r="L1824" s="48"/>
      <c r="M1824" s="48"/>
      <c r="N1824" s="48"/>
      <c r="O1824" s="48"/>
      <c r="P1824" s="48"/>
      <c r="Q1824" s="48"/>
    </row>
    <row r="1825" spans="12:17" x14ac:dyDescent="0.25">
      <c r="L1825" s="48"/>
      <c r="M1825" s="48"/>
      <c r="N1825" s="48"/>
      <c r="O1825" s="48"/>
      <c r="P1825" s="48"/>
      <c r="Q1825" s="48"/>
    </row>
    <row r="1826" spans="12:17" x14ac:dyDescent="0.25">
      <c r="L1826" s="48"/>
      <c r="M1826" s="48"/>
      <c r="N1826" s="48"/>
      <c r="O1826" s="48"/>
      <c r="P1826" s="48"/>
      <c r="Q1826" s="48"/>
    </row>
    <row r="1827" spans="12:17" x14ac:dyDescent="0.25">
      <c r="L1827" s="48"/>
      <c r="M1827" s="48"/>
      <c r="N1827" s="48"/>
      <c r="O1827" s="48"/>
      <c r="P1827" s="48"/>
      <c r="Q1827" s="48"/>
    </row>
    <row r="1828" spans="12:17" x14ac:dyDescent="0.25">
      <c r="L1828" s="48"/>
      <c r="M1828" s="48"/>
      <c r="N1828" s="48"/>
      <c r="O1828" s="48"/>
      <c r="P1828" s="48"/>
      <c r="Q1828" s="48"/>
    </row>
    <row r="1829" spans="12:17" x14ac:dyDescent="0.25">
      <c r="L1829" s="48"/>
      <c r="M1829" s="48"/>
      <c r="N1829" s="48"/>
      <c r="O1829" s="48"/>
      <c r="P1829" s="48"/>
      <c r="Q1829" s="48"/>
    </row>
    <row r="1830" spans="12:17" x14ac:dyDescent="0.25">
      <c r="L1830" s="48"/>
      <c r="M1830" s="48"/>
      <c r="N1830" s="48"/>
      <c r="O1830" s="48"/>
      <c r="P1830" s="48"/>
      <c r="Q1830" s="48"/>
    </row>
    <row r="1831" spans="12:17" x14ac:dyDescent="0.25">
      <c r="L1831" s="48"/>
      <c r="M1831" s="48"/>
      <c r="N1831" s="48"/>
      <c r="O1831" s="48"/>
      <c r="P1831" s="48"/>
      <c r="Q1831" s="48"/>
    </row>
    <row r="1832" spans="12:17" x14ac:dyDescent="0.25">
      <c r="L1832" s="48"/>
      <c r="M1832" s="48"/>
      <c r="N1832" s="48"/>
      <c r="O1832" s="48"/>
      <c r="P1832" s="48"/>
      <c r="Q1832" s="48"/>
    </row>
    <row r="1833" spans="12:17" x14ac:dyDescent="0.25">
      <c r="L1833" s="48"/>
      <c r="M1833" s="48"/>
      <c r="N1833" s="48"/>
      <c r="O1833" s="48"/>
      <c r="P1833" s="48"/>
      <c r="Q1833" s="48"/>
    </row>
    <row r="1834" spans="12:17" x14ac:dyDescent="0.25">
      <c r="L1834" s="48"/>
      <c r="M1834" s="48"/>
      <c r="N1834" s="48"/>
      <c r="O1834" s="48"/>
      <c r="P1834" s="48"/>
      <c r="Q1834" s="48"/>
    </row>
    <row r="1835" spans="12:17" x14ac:dyDescent="0.25">
      <c r="L1835" s="48"/>
      <c r="M1835" s="48"/>
      <c r="N1835" s="48"/>
      <c r="O1835" s="48"/>
      <c r="P1835" s="48"/>
      <c r="Q1835" s="48"/>
    </row>
    <row r="1836" spans="12:17" x14ac:dyDescent="0.25">
      <c r="L1836" s="48"/>
      <c r="M1836" s="48"/>
      <c r="N1836" s="48"/>
      <c r="O1836" s="48"/>
      <c r="P1836" s="48"/>
      <c r="Q1836" s="48"/>
    </row>
    <row r="1837" spans="12:17" x14ac:dyDescent="0.25">
      <c r="L1837" s="48"/>
      <c r="M1837" s="48"/>
      <c r="N1837" s="48"/>
      <c r="O1837" s="48"/>
      <c r="P1837" s="48"/>
      <c r="Q1837" s="48"/>
    </row>
    <row r="1838" spans="12:17" x14ac:dyDescent="0.25">
      <c r="L1838" s="48"/>
      <c r="M1838" s="48"/>
      <c r="N1838" s="48"/>
      <c r="O1838" s="48"/>
      <c r="P1838" s="48"/>
      <c r="Q1838" s="48"/>
    </row>
    <row r="1839" spans="12:17" x14ac:dyDescent="0.25">
      <c r="L1839" s="48"/>
      <c r="M1839" s="48"/>
      <c r="N1839" s="48"/>
      <c r="O1839" s="48"/>
      <c r="P1839" s="48"/>
      <c r="Q1839" s="48"/>
    </row>
    <row r="1840" spans="12:17" x14ac:dyDescent="0.25">
      <c r="L1840" s="48"/>
      <c r="M1840" s="48"/>
      <c r="N1840" s="48"/>
      <c r="O1840" s="48"/>
      <c r="P1840" s="48"/>
      <c r="Q1840" s="48"/>
    </row>
    <row r="1841" spans="12:17" x14ac:dyDescent="0.25">
      <c r="L1841" s="48"/>
      <c r="M1841" s="48"/>
      <c r="N1841" s="48"/>
      <c r="O1841" s="48"/>
      <c r="P1841" s="48"/>
      <c r="Q1841" s="48"/>
    </row>
    <row r="1842" spans="12:17" x14ac:dyDescent="0.25">
      <c r="L1842" s="48"/>
      <c r="M1842" s="48"/>
      <c r="N1842" s="48"/>
      <c r="O1842" s="48"/>
      <c r="P1842" s="48"/>
      <c r="Q1842" s="48"/>
    </row>
    <row r="1843" spans="12:17" x14ac:dyDescent="0.25">
      <c r="L1843" s="48"/>
      <c r="M1843" s="48"/>
      <c r="N1843" s="48"/>
      <c r="O1843" s="48"/>
      <c r="P1843" s="48"/>
      <c r="Q1843" s="48"/>
    </row>
    <row r="1844" spans="12:17" x14ac:dyDescent="0.25">
      <c r="L1844" s="48"/>
      <c r="M1844" s="48"/>
      <c r="N1844" s="48"/>
      <c r="O1844" s="48"/>
      <c r="P1844" s="48"/>
      <c r="Q1844" s="48"/>
    </row>
    <row r="1845" spans="12:17" x14ac:dyDescent="0.25">
      <c r="L1845" s="48"/>
      <c r="M1845" s="48"/>
      <c r="N1845" s="48"/>
      <c r="O1845" s="48"/>
      <c r="P1845" s="48"/>
      <c r="Q1845" s="48"/>
    </row>
    <row r="1846" spans="12:17" x14ac:dyDescent="0.25">
      <c r="L1846" s="48"/>
      <c r="M1846" s="48"/>
      <c r="N1846" s="48"/>
      <c r="O1846" s="48"/>
      <c r="P1846" s="48"/>
      <c r="Q1846" s="48"/>
    </row>
    <row r="1847" spans="12:17" x14ac:dyDescent="0.25">
      <c r="L1847" s="48"/>
      <c r="M1847" s="48"/>
      <c r="N1847" s="48"/>
      <c r="O1847" s="48"/>
      <c r="P1847" s="48"/>
      <c r="Q1847" s="48"/>
    </row>
    <row r="1848" spans="12:17" x14ac:dyDescent="0.25">
      <c r="L1848" s="48"/>
      <c r="M1848" s="48"/>
      <c r="N1848" s="48"/>
      <c r="O1848" s="48"/>
      <c r="P1848" s="48"/>
      <c r="Q1848" s="48"/>
    </row>
    <row r="1849" spans="12:17" x14ac:dyDescent="0.25">
      <c r="L1849" s="48"/>
      <c r="M1849" s="48"/>
      <c r="N1849" s="48"/>
      <c r="O1849" s="48"/>
      <c r="P1849" s="48"/>
      <c r="Q1849" s="48"/>
    </row>
    <row r="1850" spans="12:17" x14ac:dyDescent="0.25">
      <c r="L1850" s="48"/>
      <c r="M1850" s="48"/>
      <c r="N1850" s="48"/>
      <c r="O1850" s="48"/>
      <c r="P1850" s="48"/>
      <c r="Q1850" s="48"/>
    </row>
    <row r="1851" spans="12:17" x14ac:dyDescent="0.25">
      <c r="L1851" s="48"/>
      <c r="M1851" s="48"/>
      <c r="N1851" s="48"/>
      <c r="O1851" s="48"/>
      <c r="P1851" s="48"/>
      <c r="Q1851" s="48"/>
    </row>
    <row r="1852" spans="12:17" x14ac:dyDescent="0.25">
      <c r="L1852" s="48"/>
      <c r="M1852" s="48"/>
      <c r="N1852" s="48"/>
      <c r="O1852" s="48"/>
      <c r="P1852" s="48"/>
      <c r="Q1852" s="48"/>
    </row>
    <row r="1853" spans="12:17" x14ac:dyDescent="0.25">
      <c r="L1853" s="48"/>
      <c r="M1853" s="48"/>
      <c r="N1853" s="48"/>
      <c r="O1853" s="48"/>
      <c r="P1853" s="48"/>
      <c r="Q1853" s="48"/>
    </row>
    <row r="1854" spans="12:17" x14ac:dyDescent="0.25">
      <c r="L1854" s="48"/>
      <c r="M1854" s="48"/>
      <c r="N1854" s="48"/>
      <c r="O1854" s="48"/>
      <c r="P1854" s="48"/>
      <c r="Q1854" s="48"/>
    </row>
    <row r="1855" spans="12:17" x14ac:dyDescent="0.25">
      <c r="L1855" s="48"/>
      <c r="M1855" s="48"/>
      <c r="N1855" s="48"/>
      <c r="O1855" s="48"/>
      <c r="P1855" s="48"/>
      <c r="Q1855" s="48"/>
    </row>
    <row r="1856" spans="12:17" x14ac:dyDescent="0.25">
      <c r="L1856" s="48"/>
      <c r="M1856" s="48"/>
      <c r="N1856" s="48"/>
      <c r="O1856" s="48"/>
      <c r="P1856" s="48"/>
      <c r="Q1856" s="48"/>
    </row>
    <row r="1857" spans="12:17" x14ac:dyDescent="0.25">
      <c r="L1857" s="48"/>
      <c r="M1857" s="48"/>
      <c r="N1857" s="48"/>
      <c r="O1857" s="48"/>
      <c r="P1857" s="48"/>
      <c r="Q1857" s="48"/>
    </row>
    <row r="1858" spans="12:17" x14ac:dyDescent="0.25">
      <c r="L1858" s="48"/>
      <c r="M1858" s="48"/>
      <c r="N1858" s="48"/>
      <c r="O1858" s="48"/>
      <c r="P1858" s="48"/>
      <c r="Q1858" s="48"/>
    </row>
    <row r="1859" spans="12:17" x14ac:dyDescent="0.25">
      <c r="L1859" s="48"/>
      <c r="M1859" s="48"/>
      <c r="N1859" s="48"/>
      <c r="O1859" s="48"/>
      <c r="P1859" s="48"/>
      <c r="Q1859" s="48"/>
    </row>
    <row r="1860" spans="12:17" x14ac:dyDescent="0.25">
      <c r="L1860" s="48"/>
      <c r="M1860" s="48"/>
      <c r="N1860" s="48"/>
      <c r="O1860" s="48"/>
      <c r="P1860" s="48"/>
      <c r="Q1860" s="48"/>
    </row>
    <row r="1861" spans="12:17" x14ac:dyDescent="0.25">
      <c r="L1861" s="48"/>
      <c r="M1861" s="48"/>
      <c r="N1861" s="48"/>
      <c r="O1861" s="48"/>
      <c r="P1861" s="48"/>
      <c r="Q1861" s="48"/>
    </row>
    <row r="1862" spans="12:17" x14ac:dyDescent="0.25">
      <c r="L1862" s="48"/>
      <c r="M1862" s="48"/>
      <c r="N1862" s="48"/>
      <c r="O1862" s="48"/>
      <c r="P1862" s="48"/>
      <c r="Q1862" s="48"/>
    </row>
    <row r="1863" spans="12:17" x14ac:dyDescent="0.25">
      <c r="L1863" s="48"/>
      <c r="M1863" s="48"/>
      <c r="N1863" s="48"/>
      <c r="O1863" s="48"/>
      <c r="P1863" s="48"/>
      <c r="Q1863" s="48"/>
    </row>
    <row r="1864" spans="12:17" x14ac:dyDescent="0.25">
      <c r="L1864" s="48"/>
      <c r="M1864" s="48"/>
      <c r="N1864" s="48"/>
      <c r="O1864" s="48"/>
      <c r="P1864" s="48"/>
      <c r="Q1864" s="48"/>
    </row>
    <row r="1865" spans="12:17" x14ac:dyDescent="0.25">
      <c r="L1865" s="48"/>
      <c r="M1865" s="48"/>
      <c r="N1865" s="48"/>
      <c r="O1865" s="48"/>
      <c r="P1865" s="48"/>
      <c r="Q1865" s="48"/>
    </row>
    <row r="1866" spans="12:17" x14ac:dyDescent="0.25">
      <c r="L1866" s="48"/>
      <c r="M1866" s="48"/>
      <c r="N1866" s="48"/>
      <c r="O1866" s="48"/>
      <c r="P1866" s="48"/>
      <c r="Q1866" s="48"/>
    </row>
    <row r="1867" spans="12:17" x14ac:dyDescent="0.25">
      <c r="L1867" s="48"/>
      <c r="M1867" s="48"/>
      <c r="N1867" s="48"/>
      <c r="O1867" s="48"/>
      <c r="P1867" s="48"/>
      <c r="Q1867" s="48"/>
    </row>
    <row r="1868" spans="12:17" x14ac:dyDescent="0.25">
      <c r="L1868" s="48"/>
      <c r="M1868" s="48"/>
      <c r="N1868" s="48"/>
      <c r="O1868" s="48"/>
      <c r="P1868" s="48"/>
      <c r="Q1868" s="48"/>
    </row>
    <row r="1869" spans="12:17" x14ac:dyDescent="0.25">
      <c r="L1869" s="48"/>
      <c r="M1869" s="48"/>
      <c r="N1869" s="48"/>
      <c r="O1869" s="48"/>
      <c r="P1869" s="48"/>
      <c r="Q1869" s="48"/>
    </row>
    <row r="1870" spans="12:17" x14ac:dyDescent="0.25">
      <c r="L1870" s="48"/>
      <c r="M1870" s="48"/>
      <c r="N1870" s="48"/>
      <c r="O1870" s="48"/>
      <c r="P1870" s="48"/>
      <c r="Q1870" s="48"/>
    </row>
    <row r="1871" spans="12:17" x14ac:dyDescent="0.25">
      <c r="L1871" s="48"/>
      <c r="M1871" s="48"/>
      <c r="N1871" s="48"/>
      <c r="O1871" s="48"/>
      <c r="P1871" s="48"/>
      <c r="Q1871" s="48"/>
    </row>
    <row r="1872" spans="12:17" x14ac:dyDescent="0.25">
      <c r="L1872" s="48"/>
      <c r="M1872" s="48"/>
      <c r="N1872" s="48"/>
      <c r="O1872" s="48"/>
      <c r="P1872" s="48"/>
      <c r="Q1872" s="48"/>
    </row>
    <row r="1873" spans="12:17" x14ac:dyDescent="0.25">
      <c r="L1873" s="48"/>
      <c r="M1873" s="48"/>
      <c r="N1873" s="48"/>
      <c r="O1873" s="48"/>
      <c r="P1873" s="48"/>
      <c r="Q1873" s="48"/>
    </row>
    <row r="1874" spans="12:17" x14ac:dyDescent="0.25">
      <c r="L1874" s="48"/>
      <c r="M1874" s="48"/>
      <c r="N1874" s="48"/>
      <c r="O1874" s="48"/>
      <c r="P1874" s="48"/>
      <c r="Q1874" s="48"/>
    </row>
    <row r="1875" spans="12:17" x14ac:dyDescent="0.25">
      <c r="L1875" s="48"/>
      <c r="M1875" s="48"/>
      <c r="N1875" s="48"/>
      <c r="O1875" s="48"/>
      <c r="P1875" s="48"/>
      <c r="Q1875" s="48"/>
    </row>
    <row r="1876" spans="12:17" x14ac:dyDescent="0.25">
      <c r="L1876" s="48"/>
      <c r="M1876" s="48"/>
      <c r="N1876" s="48"/>
      <c r="O1876" s="48"/>
      <c r="P1876" s="48"/>
      <c r="Q1876" s="48"/>
    </row>
    <row r="1877" spans="12:17" x14ac:dyDescent="0.25">
      <c r="L1877" s="48"/>
      <c r="M1877" s="48"/>
      <c r="N1877" s="48"/>
      <c r="O1877" s="48"/>
      <c r="P1877" s="48"/>
      <c r="Q1877" s="48"/>
    </row>
    <row r="1878" spans="12:17" x14ac:dyDescent="0.25">
      <c r="L1878" s="48"/>
      <c r="M1878" s="48"/>
      <c r="N1878" s="48"/>
      <c r="O1878" s="48"/>
      <c r="P1878" s="48"/>
      <c r="Q1878" s="48"/>
    </row>
    <row r="1879" spans="12:17" x14ac:dyDescent="0.25">
      <c r="L1879" s="48"/>
      <c r="M1879" s="48"/>
      <c r="N1879" s="48"/>
      <c r="O1879" s="48"/>
      <c r="P1879" s="48"/>
      <c r="Q1879" s="48"/>
    </row>
    <row r="1880" spans="12:17" x14ac:dyDescent="0.25">
      <c r="L1880" s="48"/>
      <c r="M1880" s="48"/>
      <c r="N1880" s="48"/>
      <c r="O1880" s="48"/>
      <c r="P1880" s="48"/>
      <c r="Q1880" s="48"/>
    </row>
    <row r="1881" spans="12:17" x14ac:dyDescent="0.25">
      <c r="L1881" s="48"/>
      <c r="M1881" s="48"/>
      <c r="N1881" s="48"/>
      <c r="O1881" s="48"/>
      <c r="P1881" s="48"/>
      <c r="Q1881" s="48"/>
    </row>
    <row r="1882" spans="12:17" x14ac:dyDescent="0.25">
      <c r="L1882" s="48"/>
      <c r="M1882" s="48"/>
      <c r="N1882" s="48"/>
      <c r="O1882" s="48"/>
      <c r="P1882" s="48"/>
      <c r="Q1882" s="48"/>
    </row>
    <row r="1883" spans="12:17" x14ac:dyDescent="0.25">
      <c r="L1883" s="48"/>
      <c r="M1883" s="48"/>
      <c r="N1883" s="48"/>
      <c r="O1883" s="48"/>
      <c r="P1883" s="48"/>
      <c r="Q1883" s="48"/>
    </row>
    <row r="1884" spans="12:17" x14ac:dyDescent="0.25">
      <c r="L1884" s="48"/>
      <c r="M1884" s="48"/>
      <c r="N1884" s="48"/>
      <c r="O1884" s="48"/>
      <c r="P1884" s="48"/>
      <c r="Q1884" s="48"/>
    </row>
    <row r="1885" spans="12:17" x14ac:dyDescent="0.25">
      <c r="L1885" s="48"/>
      <c r="M1885" s="48"/>
      <c r="N1885" s="48"/>
      <c r="O1885" s="48"/>
      <c r="P1885" s="48"/>
      <c r="Q1885" s="48"/>
    </row>
    <row r="1886" spans="12:17" x14ac:dyDescent="0.25">
      <c r="L1886" s="48"/>
      <c r="M1886" s="48"/>
      <c r="N1886" s="48"/>
      <c r="O1886" s="48"/>
      <c r="P1886" s="48"/>
      <c r="Q1886" s="48"/>
    </row>
    <row r="1887" spans="12:17" x14ac:dyDescent="0.25">
      <c r="L1887" s="48"/>
      <c r="M1887" s="48"/>
      <c r="N1887" s="48"/>
      <c r="O1887" s="48"/>
      <c r="P1887" s="48"/>
      <c r="Q1887" s="48"/>
    </row>
    <row r="1888" spans="12:17" x14ac:dyDescent="0.25">
      <c r="L1888" s="48"/>
      <c r="M1888" s="48"/>
      <c r="N1888" s="48"/>
      <c r="O1888" s="48"/>
      <c r="P1888" s="48"/>
      <c r="Q1888" s="48"/>
    </row>
    <row r="1889" spans="12:17" x14ac:dyDescent="0.25">
      <c r="L1889" s="48"/>
      <c r="M1889" s="48"/>
      <c r="N1889" s="48"/>
      <c r="O1889" s="48"/>
      <c r="P1889" s="48"/>
      <c r="Q1889" s="48"/>
    </row>
    <row r="1890" spans="12:17" x14ac:dyDescent="0.25">
      <c r="L1890" s="48"/>
      <c r="M1890" s="48"/>
      <c r="N1890" s="48"/>
      <c r="O1890" s="48"/>
      <c r="P1890" s="48"/>
      <c r="Q1890" s="48"/>
    </row>
    <row r="1891" spans="12:17" x14ac:dyDescent="0.25">
      <c r="L1891" s="48"/>
      <c r="M1891" s="48"/>
      <c r="N1891" s="48"/>
      <c r="O1891" s="48"/>
      <c r="P1891" s="48"/>
      <c r="Q1891" s="48"/>
    </row>
    <row r="1892" spans="12:17" x14ac:dyDescent="0.25">
      <c r="L1892" s="48"/>
      <c r="M1892" s="48"/>
      <c r="N1892" s="48"/>
      <c r="O1892" s="48"/>
      <c r="P1892" s="48"/>
      <c r="Q1892" s="48"/>
    </row>
    <row r="1893" spans="12:17" x14ac:dyDescent="0.25">
      <c r="L1893" s="48"/>
      <c r="M1893" s="48"/>
      <c r="N1893" s="48"/>
      <c r="O1893" s="48"/>
      <c r="P1893" s="48"/>
      <c r="Q1893" s="48"/>
    </row>
    <row r="1894" spans="12:17" x14ac:dyDescent="0.25">
      <c r="L1894" s="48"/>
      <c r="M1894" s="48"/>
      <c r="N1894" s="48"/>
      <c r="O1894" s="48"/>
      <c r="P1894" s="48"/>
      <c r="Q1894" s="48"/>
    </row>
    <row r="1895" spans="12:17" x14ac:dyDescent="0.25">
      <c r="L1895" s="48"/>
      <c r="M1895" s="48"/>
      <c r="N1895" s="48"/>
      <c r="O1895" s="48"/>
      <c r="P1895" s="48"/>
      <c r="Q1895" s="48"/>
    </row>
    <row r="1896" spans="12:17" x14ac:dyDescent="0.25">
      <c r="L1896" s="48"/>
      <c r="M1896" s="48"/>
      <c r="N1896" s="48"/>
      <c r="O1896" s="48"/>
      <c r="P1896" s="48"/>
      <c r="Q1896" s="48"/>
    </row>
    <row r="1897" spans="12:17" x14ac:dyDescent="0.25">
      <c r="L1897" s="48"/>
      <c r="M1897" s="48"/>
      <c r="N1897" s="48"/>
      <c r="O1897" s="48"/>
      <c r="P1897" s="48"/>
      <c r="Q1897" s="48"/>
    </row>
    <row r="1898" spans="12:17" x14ac:dyDescent="0.25">
      <c r="L1898" s="48"/>
      <c r="M1898" s="48"/>
      <c r="N1898" s="48"/>
      <c r="O1898" s="48"/>
      <c r="P1898" s="48"/>
      <c r="Q1898" s="48"/>
    </row>
    <row r="1899" spans="12:17" x14ac:dyDescent="0.25">
      <c r="L1899" s="48"/>
      <c r="M1899" s="48"/>
      <c r="N1899" s="48"/>
      <c r="O1899" s="48"/>
      <c r="P1899" s="48"/>
      <c r="Q1899" s="48"/>
    </row>
    <row r="1900" spans="12:17" x14ac:dyDescent="0.25">
      <c r="L1900" s="48"/>
      <c r="M1900" s="48"/>
      <c r="N1900" s="48"/>
      <c r="O1900" s="48"/>
      <c r="P1900" s="48"/>
      <c r="Q1900" s="48"/>
    </row>
    <row r="1901" spans="12:17" x14ac:dyDescent="0.25">
      <c r="L1901" s="48"/>
      <c r="M1901" s="48"/>
      <c r="N1901" s="48"/>
      <c r="O1901" s="48"/>
      <c r="P1901" s="48"/>
      <c r="Q1901" s="48"/>
    </row>
    <row r="1902" spans="12:17" x14ac:dyDescent="0.25">
      <c r="L1902" s="48"/>
      <c r="M1902" s="48"/>
      <c r="N1902" s="48"/>
      <c r="O1902" s="48"/>
      <c r="P1902" s="48"/>
      <c r="Q1902" s="48"/>
    </row>
    <row r="1903" spans="12:17" x14ac:dyDescent="0.25">
      <c r="L1903" s="48"/>
      <c r="M1903" s="48"/>
      <c r="N1903" s="48"/>
      <c r="O1903" s="48"/>
      <c r="P1903" s="48"/>
      <c r="Q1903" s="48"/>
    </row>
    <row r="1904" spans="12:17" x14ac:dyDescent="0.25">
      <c r="L1904" s="48"/>
      <c r="M1904" s="48"/>
      <c r="N1904" s="48"/>
      <c r="O1904" s="48"/>
      <c r="P1904" s="48"/>
      <c r="Q1904" s="48"/>
    </row>
    <row r="1905" spans="12:17" x14ac:dyDescent="0.25">
      <c r="L1905" s="48"/>
      <c r="M1905" s="48"/>
      <c r="N1905" s="48"/>
      <c r="O1905" s="48"/>
      <c r="P1905" s="48"/>
      <c r="Q1905" s="48"/>
    </row>
    <row r="1906" spans="12:17" x14ac:dyDescent="0.25">
      <c r="L1906" s="48"/>
      <c r="M1906" s="48"/>
      <c r="N1906" s="48"/>
      <c r="O1906" s="48"/>
      <c r="P1906" s="48"/>
      <c r="Q1906" s="48"/>
    </row>
    <row r="1907" spans="12:17" x14ac:dyDescent="0.25">
      <c r="L1907" s="48"/>
      <c r="M1907" s="48"/>
      <c r="N1907" s="48"/>
      <c r="O1907" s="48"/>
      <c r="P1907" s="48"/>
      <c r="Q1907" s="48"/>
    </row>
    <row r="1908" spans="12:17" x14ac:dyDescent="0.25">
      <c r="L1908" s="48"/>
      <c r="M1908" s="48"/>
      <c r="N1908" s="48"/>
      <c r="O1908" s="48"/>
      <c r="P1908" s="48"/>
      <c r="Q1908" s="48"/>
    </row>
    <row r="1909" spans="12:17" x14ac:dyDescent="0.25">
      <c r="L1909" s="48"/>
      <c r="M1909" s="48"/>
      <c r="N1909" s="48"/>
      <c r="O1909" s="48"/>
      <c r="P1909" s="48"/>
      <c r="Q1909" s="48"/>
    </row>
    <row r="1910" spans="12:17" x14ac:dyDescent="0.25">
      <c r="L1910" s="48"/>
      <c r="M1910" s="48"/>
      <c r="N1910" s="48"/>
      <c r="O1910" s="48"/>
      <c r="P1910" s="48"/>
      <c r="Q1910" s="48"/>
    </row>
    <row r="1911" spans="12:17" x14ac:dyDescent="0.25">
      <c r="L1911" s="48"/>
      <c r="M1911" s="48"/>
      <c r="N1911" s="48"/>
      <c r="O1911" s="48"/>
      <c r="P1911" s="48"/>
      <c r="Q1911" s="48"/>
    </row>
    <row r="1912" spans="12:17" x14ac:dyDescent="0.25">
      <c r="L1912" s="48"/>
      <c r="M1912" s="48"/>
      <c r="N1912" s="48"/>
      <c r="O1912" s="48"/>
      <c r="P1912" s="48"/>
      <c r="Q1912" s="48"/>
    </row>
    <row r="1913" spans="12:17" x14ac:dyDescent="0.25">
      <c r="L1913" s="48"/>
      <c r="M1913" s="48"/>
      <c r="N1913" s="48"/>
      <c r="O1913" s="48"/>
      <c r="P1913" s="48"/>
      <c r="Q1913" s="48"/>
    </row>
    <row r="1914" spans="12:17" x14ac:dyDescent="0.25">
      <c r="L1914" s="48"/>
      <c r="M1914" s="48"/>
      <c r="N1914" s="48"/>
      <c r="O1914" s="48"/>
      <c r="P1914" s="48"/>
      <c r="Q1914" s="48"/>
    </row>
    <row r="1915" spans="12:17" x14ac:dyDescent="0.25">
      <c r="L1915" s="48"/>
      <c r="M1915" s="48"/>
      <c r="N1915" s="48"/>
      <c r="O1915" s="48"/>
      <c r="P1915" s="48"/>
      <c r="Q1915" s="48"/>
    </row>
    <row r="1916" spans="12:17" x14ac:dyDescent="0.25">
      <c r="L1916" s="48"/>
      <c r="M1916" s="48"/>
      <c r="N1916" s="48"/>
      <c r="O1916" s="48"/>
      <c r="P1916" s="48"/>
      <c r="Q1916" s="48"/>
    </row>
    <row r="1917" spans="12:17" x14ac:dyDescent="0.25">
      <c r="L1917" s="48"/>
      <c r="M1917" s="48"/>
      <c r="N1917" s="48"/>
      <c r="O1917" s="48"/>
      <c r="P1917" s="48"/>
      <c r="Q1917" s="48"/>
    </row>
    <row r="1918" spans="12:17" x14ac:dyDescent="0.25">
      <c r="L1918" s="48"/>
      <c r="M1918" s="48"/>
      <c r="N1918" s="48"/>
      <c r="O1918" s="48"/>
      <c r="P1918" s="48"/>
      <c r="Q1918" s="48"/>
    </row>
    <row r="1919" spans="12:17" x14ac:dyDescent="0.25">
      <c r="L1919" s="48"/>
      <c r="M1919" s="48"/>
      <c r="N1919" s="48"/>
      <c r="O1919" s="48"/>
      <c r="P1919" s="48"/>
      <c r="Q1919" s="48"/>
    </row>
    <row r="1920" spans="12:17" x14ac:dyDescent="0.25">
      <c r="L1920" s="48"/>
      <c r="M1920" s="48"/>
      <c r="N1920" s="48"/>
      <c r="O1920" s="48"/>
      <c r="P1920" s="48"/>
      <c r="Q1920" s="48"/>
    </row>
    <row r="1921" spans="12:17" x14ac:dyDescent="0.25">
      <c r="L1921" s="48"/>
      <c r="M1921" s="48"/>
      <c r="N1921" s="48"/>
      <c r="O1921" s="48"/>
      <c r="P1921" s="48"/>
      <c r="Q1921" s="48"/>
    </row>
    <row r="1922" spans="12:17" x14ac:dyDescent="0.25">
      <c r="L1922" s="48"/>
      <c r="M1922" s="48"/>
      <c r="N1922" s="48"/>
      <c r="O1922" s="48"/>
      <c r="P1922" s="48"/>
      <c r="Q1922" s="48"/>
    </row>
    <row r="1923" spans="12:17" x14ac:dyDescent="0.25">
      <c r="L1923" s="48"/>
      <c r="M1923" s="48"/>
      <c r="N1923" s="48"/>
      <c r="O1923" s="48"/>
      <c r="P1923" s="48"/>
      <c r="Q1923" s="48"/>
    </row>
    <row r="1924" spans="12:17" x14ac:dyDescent="0.25">
      <c r="L1924" s="48"/>
      <c r="M1924" s="48"/>
      <c r="N1924" s="48"/>
      <c r="O1924" s="48"/>
      <c r="P1924" s="48"/>
      <c r="Q1924" s="48"/>
    </row>
    <row r="1925" spans="12:17" x14ac:dyDescent="0.25">
      <c r="L1925" s="48"/>
      <c r="M1925" s="48"/>
      <c r="N1925" s="48"/>
      <c r="O1925" s="48"/>
      <c r="P1925" s="48"/>
      <c r="Q1925" s="48"/>
    </row>
    <row r="1926" spans="12:17" x14ac:dyDescent="0.25">
      <c r="L1926" s="48"/>
      <c r="M1926" s="48"/>
      <c r="N1926" s="48"/>
      <c r="O1926" s="48"/>
      <c r="P1926" s="48"/>
      <c r="Q1926" s="48"/>
    </row>
    <row r="1927" spans="12:17" x14ac:dyDescent="0.25">
      <c r="L1927" s="48"/>
      <c r="M1927" s="48"/>
      <c r="N1927" s="48"/>
      <c r="O1927" s="48"/>
      <c r="P1927" s="48"/>
      <c r="Q1927" s="48"/>
    </row>
    <row r="1928" spans="12:17" x14ac:dyDescent="0.25">
      <c r="L1928" s="48"/>
      <c r="M1928" s="48"/>
      <c r="N1928" s="48"/>
      <c r="O1928" s="48"/>
      <c r="P1928" s="48"/>
      <c r="Q1928" s="48"/>
    </row>
    <row r="1929" spans="12:17" x14ac:dyDescent="0.25">
      <c r="L1929" s="48"/>
      <c r="M1929" s="48"/>
      <c r="N1929" s="48"/>
      <c r="O1929" s="48"/>
      <c r="P1929" s="48"/>
      <c r="Q1929" s="48"/>
    </row>
    <row r="1930" spans="12:17" x14ac:dyDescent="0.25">
      <c r="L1930" s="48"/>
      <c r="M1930" s="48"/>
      <c r="N1930" s="48"/>
      <c r="O1930" s="48"/>
      <c r="P1930" s="48"/>
      <c r="Q1930" s="48"/>
    </row>
    <row r="1931" spans="12:17" x14ac:dyDescent="0.25">
      <c r="L1931" s="48"/>
      <c r="M1931" s="48"/>
      <c r="N1931" s="48"/>
      <c r="O1931" s="48"/>
      <c r="P1931" s="48"/>
      <c r="Q1931" s="48"/>
    </row>
    <row r="1932" spans="12:17" x14ac:dyDescent="0.25">
      <c r="L1932" s="48"/>
      <c r="M1932" s="48"/>
      <c r="N1932" s="48"/>
      <c r="O1932" s="48"/>
      <c r="P1932" s="48"/>
      <c r="Q1932" s="48"/>
    </row>
    <row r="1933" spans="12:17" x14ac:dyDescent="0.25">
      <c r="L1933" s="48"/>
      <c r="M1933" s="48"/>
      <c r="N1933" s="48"/>
      <c r="O1933" s="48"/>
      <c r="P1933" s="48"/>
      <c r="Q1933" s="48"/>
    </row>
    <row r="1934" spans="12:17" x14ac:dyDescent="0.25">
      <c r="L1934" s="48"/>
      <c r="M1934" s="48"/>
      <c r="N1934" s="48"/>
      <c r="O1934" s="48"/>
      <c r="P1934" s="48"/>
      <c r="Q1934" s="48"/>
    </row>
    <row r="1935" spans="12:17" x14ac:dyDescent="0.25">
      <c r="L1935" s="48"/>
      <c r="M1935" s="48"/>
      <c r="N1935" s="48"/>
      <c r="O1935" s="48"/>
      <c r="P1935" s="48"/>
      <c r="Q1935" s="48"/>
    </row>
    <row r="1936" spans="12:17" x14ac:dyDescent="0.25">
      <c r="L1936" s="48"/>
      <c r="M1936" s="48"/>
      <c r="N1936" s="48"/>
      <c r="O1936" s="48"/>
      <c r="P1936" s="48"/>
      <c r="Q1936" s="48"/>
    </row>
    <row r="1937" spans="12:17" x14ac:dyDescent="0.25">
      <c r="L1937" s="48"/>
      <c r="M1937" s="48"/>
      <c r="N1937" s="48"/>
      <c r="O1937" s="48"/>
      <c r="P1937" s="48"/>
      <c r="Q1937" s="48"/>
    </row>
    <row r="1938" spans="12:17" x14ac:dyDescent="0.25">
      <c r="L1938" s="48"/>
      <c r="M1938" s="48"/>
      <c r="N1938" s="48"/>
      <c r="O1938" s="48"/>
      <c r="P1938" s="48"/>
      <c r="Q1938" s="48"/>
    </row>
    <row r="1939" spans="12:17" x14ac:dyDescent="0.25">
      <c r="L1939" s="48"/>
      <c r="M1939" s="48"/>
      <c r="N1939" s="48"/>
      <c r="O1939" s="48"/>
      <c r="P1939" s="48"/>
      <c r="Q1939" s="48"/>
    </row>
    <row r="1940" spans="12:17" x14ac:dyDescent="0.25">
      <c r="L1940" s="48"/>
      <c r="M1940" s="48"/>
      <c r="N1940" s="48"/>
      <c r="O1940" s="48"/>
      <c r="P1940" s="48"/>
      <c r="Q1940" s="48"/>
    </row>
    <row r="1941" spans="12:17" x14ac:dyDescent="0.25">
      <c r="L1941" s="48"/>
      <c r="M1941" s="48"/>
      <c r="N1941" s="48"/>
      <c r="O1941" s="48"/>
      <c r="P1941" s="48"/>
      <c r="Q1941" s="48"/>
    </row>
    <row r="1942" spans="12:17" x14ac:dyDescent="0.25">
      <c r="L1942" s="48"/>
      <c r="M1942" s="48"/>
      <c r="N1942" s="48"/>
      <c r="O1942" s="48"/>
      <c r="P1942" s="48"/>
      <c r="Q1942" s="48"/>
    </row>
    <row r="1943" spans="12:17" x14ac:dyDescent="0.25">
      <c r="L1943" s="48"/>
      <c r="M1943" s="48"/>
      <c r="N1943" s="48"/>
      <c r="O1943" s="48"/>
      <c r="P1943" s="48"/>
      <c r="Q1943" s="48"/>
    </row>
    <row r="1944" spans="12:17" x14ac:dyDescent="0.25">
      <c r="L1944" s="48"/>
      <c r="M1944" s="48"/>
      <c r="N1944" s="48"/>
      <c r="O1944" s="48"/>
      <c r="P1944" s="48"/>
      <c r="Q1944" s="48"/>
    </row>
    <row r="1945" spans="12:17" x14ac:dyDescent="0.25">
      <c r="L1945" s="48"/>
      <c r="M1945" s="48"/>
      <c r="N1945" s="48"/>
      <c r="O1945" s="48"/>
      <c r="P1945" s="48"/>
      <c r="Q1945" s="48"/>
    </row>
    <row r="1946" spans="12:17" x14ac:dyDescent="0.25">
      <c r="L1946" s="48"/>
      <c r="M1946" s="48"/>
      <c r="N1946" s="48"/>
      <c r="O1946" s="48"/>
      <c r="P1946" s="48"/>
      <c r="Q1946" s="48"/>
    </row>
    <row r="1947" spans="12:17" x14ac:dyDescent="0.25">
      <c r="L1947" s="48"/>
      <c r="M1947" s="48"/>
      <c r="N1947" s="48"/>
      <c r="O1947" s="48"/>
      <c r="P1947" s="48"/>
      <c r="Q1947" s="48"/>
    </row>
    <row r="1948" spans="12:17" x14ac:dyDescent="0.25">
      <c r="L1948" s="48"/>
      <c r="M1948" s="48"/>
      <c r="N1948" s="48"/>
      <c r="O1948" s="48"/>
      <c r="P1948" s="48"/>
      <c r="Q1948" s="48"/>
    </row>
    <row r="1949" spans="12:17" x14ac:dyDescent="0.25">
      <c r="L1949" s="48"/>
      <c r="M1949" s="48"/>
      <c r="N1949" s="48"/>
      <c r="O1949" s="48"/>
      <c r="P1949" s="48"/>
      <c r="Q1949" s="48"/>
    </row>
    <row r="1950" spans="12:17" x14ac:dyDescent="0.25">
      <c r="L1950" s="48"/>
      <c r="M1950" s="48"/>
      <c r="N1950" s="48"/>
      <c r="O1950" s="48"/>
      <c r="P1950" s="48"/>
      <c r="Q1950" s="48"/>
    </row>
    <row r="1951" spans="12:17" x14ac:dyDescent="0.25">
      <c r="L1951" s="48"/>
      <c r="M1951" s="48"/>
      <c r="N1951" s="48"/>
      <c r="O1951" s="48"/>
      <c r="P1951" s="48"/>
      <c r="Q1951" s="48"/>
    </row>
    <row r="1952" spans="12:17" x14ac:dyDescent="0.25">
      <c r="L1952" s="48"/>
      <c r="M1952" s="48"/>
      <c r="N1952" s="48"/>
      <c r="O1952" s="48"/>
      <c r="P1952" s="48"/>
      <c r="Q1952" s="48"/>
    </row>
    <row r="1953" spans="12:17" x14ac:dyDescent="0.25">
      <c r="L1953" s="48"/>
      <c r="M1953" s="48"/>
      <c r="N1953" s="48"/>
      <c r="O1953" s="48"/>
      <c r="P1953" s="48"/>
      <c r="Q1953" s="48"/>
    </row>
    <row r="1954" spans="12:17" x14ac:dyDescent="0.25">
      <c r="L1954" s="48"/>
      <c r="M1954" s="48"/>
      <c r="N1954" s="48"/>
      <c r="O1954" s="48"/>
      <c r="P1954" s="48"/>
      <c r="Q1954" s="48"/>
    </row>
    <row r="1955" spans="12:17" x14ac:dyDescent="0.25">
      <c r="L1955" s="48"/>
      <c r="M1955" s="48"/>
      <c r="N1955" s="48"/>
      <c r="O1955" s="48"/>
      <c r="P1955" s="48"/>
      <c r="Q1955" s="48"/>
    </row>
    <row r="1956" spans="12:17" x14ac:dyDescent="0.25">
      <c r="L1956" s="48"/>
      <c r="M1956" s="48"/>
      <c r="N1956" s="48"/>
      <c r="O1956" s="48"/>
      <c r="P1956" s="48"/>
      <c r="Q1956" s="48"/>
    </row>
    <row r="1957" spans="12:17" x14ac:dyDescent="0.25">
      <c r="L1957" s="48"/>
      <c r="M1957" s="48"/>
      <c r="N1957" s="48"/>
      <c r="O1957" s="48"/>
      <c r="P1957" s="48"/>
      <c r="Q1957" s="48"/>
    </row>
    <row r="1958" spans="12:17" x14ac:dyDescent="0.25">
      <c r="L1958" s="48"/>
      <c r="M1958" s="48"/>
      <c r="N1958" s="48"/>
      <c r="O1958" s="48"/>
      <c r="P1958" s="48"/>
      <c r="Q1958" s="48"/>
    </row>
    <row r="1959" spans="12:17" x14ac:dyDescent="0.25">
      <c r="L1959" s="48"/>
      <c r="M1959" s="48"/>
      <c r="N1959" s="48"/>
      <c r="O1959" s="48"/>
      <c r="P1959" s="48"/>
      <c r="Q1959" s="48"/>
    </row>
    <row r="1960" spans="12:17" x14ac:dyDescent="0.25">
      <c r="L1960" s="48"/>
      <c r="M1960" s="48"/>
      <c r="N1960" s="48"/>
      <c r="O1960" s="48"/>
      <c r="P1960" s="48"/>
      <c r="Q1960" s="48"/>
    </row>
    <row r="1961" spans="12:17" x14ac:dyDescent="0.25">
      <c r="L1961" s="48"/>
      <c r="M1961" s="48"/>
      <c r="N1961" s="48"/>
      <c r="O1961" s="48"/>
      <c r="P1961" s="48"/>
      <c r="Q1961" s="48"/>
    </row>
    <row r="1962" spans="12:17" x14ac:dyDescent="0.25">
      <c r="L1962" s="48"/>
      <c r="M1962" s="48"/>
      <c r="N1962" s="48"/>
      <c r="O1962" s="48"/>
      <c r="P1962" s="48"/>
      <c r="Q1962" s="48"/>
    </row>
    <row r="1963" spans="12:17" x14ac:dyDescent="0.25">
      <c r="L1963" s="48"/>
      <c r="M1963" s="48"/>
      <c r="N1963" s="48"/>
      <c r="O1963" s="48"/>
      <c r="P1963" s="48"/>
      <c r="Q1963" s="48"/>
    </row>
    <row r="1964" spans="12:17" x14ac:dyDescent="0.25">
      <c r="L1964" s="48"/>
      <c r="M1964" s="48"/>
      <c r="N1964" s="48"/>
      <c r="O1964" s="48"/>
      <c r="P1964" s="48"/>
      <c r="Q1964" s="48"/>
    </row>
    <row r="1965" spans="12:17" x14ac:dyDescent="0.25">
      <c r="L1965" s="48"/>
      <c r="M1965" s="48"/>
      <c r="N1965" s="48"/>
      <c r="O1965" s="48"/>
      <c r="P1965" s="48"/>
      <c r="Q1965" s="48"/>
    </row>
    <row r="1966" spans="12:17" x14ac:dyDescent="0.25">
      <c r="L1966" s="48"/>
      <c r="M1966" s="48"/>
      <c r="N1966" s="48"/>
      <c r="O1966" s="48"/>
      <c r="P1966" s="48"/>
      <c r="Q1966" s="48"/>
    </row>
    <row r="1967" spans="12:17" x14ac:dyDescent="0.25">
      <c r="L1967" s="48"/>
      <c r="M1967" s="48"/>
      <c r="N1967" s="48"/>
      <c r="O1967" s="48"/>
      <c r="P1967" s="48"/>
      <c r="Q1967" s="48"/>
    </row>
    <row r="1968" spans="12:17" x14ac:dyDescent="0.25">
      <c r="L1968" s="48"/>
      <c r="M1968" s="48"/>
      <c r="N1968" s="48"/>
      <c r="O1968" s="48"/>
      <c r="P1968" s="48"/>
      <c r="Q1968" s="48"/>
    </row>
    <row r="1969" spans="12:17" x14ac:dyDescent="0.25">
      <c r="L1969" s="48"/>
      <c r="M1969" s="48"/>
      <c r="N1969" s="48"/>
      <c r="O1969" s="48"/>
      <c r="P1969" s="48"/>
      <c r="Q1969" s="48"/>
    </row>
    <row r="1970" spans="12:17" x14ac:dyDescent="0.25">
      <c r="L1970" s="48"/>
      <c r="M1970" s="48"/>
      <c r="N1970" s="48"/>
      <c r="O1970" s="48"/>
      <c r="P1970" s="48"/>
      <c r="Q1970" s="48"/>
    </row>
    <row r="1971" spans="12:17" x14ac:dyDescent="0.25">
      <c r="L1971" s="48"/>
      <c r="M1971" s="48"/>
      <c r="N1971" s="48"/>
      <c r="O1971" s="48"/>
      <c r="P1971" s="48"/>
      <c r="Q1971" s="48"/>
    </row>
    <row r="1972" spans="12:17" x14ac:dyDescent="0.25">
      <c r="L1972" s="48"/>
      <c r="M1972" s="48"/>
      <c r="N1972" s="48"/>
      <c r="O1972" s="48"/>
      <c r="P1972" s="48"/>
      <c r="Q1972" s="48"/>
    </row>
    <row r="1973" spans="12:17" x14ac:dyDescent="0.25">
      <c r="L1973" s="48"/>
      <c r="M1973" s="48"/>
      <c r="N1973" s="48"/>
      <c r="O1973" s="48"/>
      <c r="P1973" s="48"/>
      <c r="Q1973" s="48"/>
    </row>
    <row r="1974" spans="12:17" x14ac:dyDescent="0.25">
      <c r="L1974" s="48"/>
      <c r="M1974" s="48"/>
      <c r="N1974" s="48"/>
      <c r="O1974" s="48"/>
      <c r="P1974" s="48"/>
      <c r="Q1974" s="48"/>
    </row>
    <row r="1975" spans="12:17" x14ac:dyDescent="0.25">
      <c r="L1975" s="48"/>
      <c r="M1975" s="48"/>
      <c r="N1975" s="48"/>
      <c r="O1975" s="48"/>
      <c r="P1975" s="48"/>
      <c r="Q1975" s="48"/>
    </row>
    <row r="1976" spans="12:17" x14ac:dyDescent="0.25">
      <c r="L1976" s="48"/>
      <c r="M1976" s="48"/>
      <c r="N1976" s="48"/>
      <c r="O1976" s="48"/>
      <c r="P1976" s="48"/>
      <c r="Q1976" s="48"/>
    </row>
    <row r="1977" spans="12:17" x14ac:dyDescent="0.25">
      <c r="L1977" s="48"/>
      <c r="M1977" s="48"/>
      <c r="N1977" s="48"/>
      <c r="O1977" s="48"/>
      <c r="P1977" s="48"/>
      <c r="Q1977" s="48"/>
    </row>
    <row r="1978" spans="12:17" x14ac:dyDescent="0.25">
      <c r="L1978" s="48"/>
      <c r="M1978" s="48"/>
      <c r="N1978" s="48"/>
      <c r="O1978" s="48"/>
      <c r="P1978" s="48"/>
      <c r="Q1978" s="48"/>
    </row>
    <row r="1979" spans="12:17" x14ac:dyDescent="0.25">
      <c r="L1979" s="48"/>
      <c r="M1979" s="48"/>
      <c r="N1979" s="48"/>
      <c r="O1979" s="48"/>
      <c r="P1979" s="48"/>
      <c r="Q1979" s="48"/>
    </row>
    <row r="1980" spans="12:17" x14ac:dyDescent="0.25">
      <c r="L1980" s="48"/>
      <c r="M1980" s="48"/>
      <c r="N1980" s="48"/>
      <c r="O1980" s="48"/>
      <c r="P1980" s="48"/>
      <c r="Q1980" s="48"/>
    </row>
    <row r="1981" spans="12:17" x14ac:dyDescent="0.25">
      <c r="L1981" s="48"/>
      <c r="M1981" s="48"/>
      <c r="N1981" s="48"/>
      <c r="O1981" s="48"/>
      <c r="P1981" s="48"/>
      <c r="Q1981" s="48"/>
    </row>
    <row r="1982" spans="12:17" x14ac:dyDescent="0.25">
      <c r="L1982" s="48"/>
      <c r="M1982" s="48"/>
      <c r="N1982" s="48"/>
      <c r="O1982" s="48"/>
      <c r="P1982" s="48"/>
      <c r="Q1982" s="48"/>
    </row>
    <row r="1983" spans="12:17" x14ac:dyDescent="0.25">
      <c r="L1983" s="48"/>
      <c r="M1983" s="48"/>
      <c r="N1983" s="48"/>
      <c r="O1983" s="48"/>
      <c r="P1983" s="48"/>
      <c r="Q1983" s="48"/>
    </row>
    <row r="1984" spans="12:17" x14ac:dyDescent="0.25">
      <c r="L1984" s="48"/>
      <c r="M1984" s="48"/>
      <c r="N1984" s="48"/>
      <c r="O1984" s="48"/>
      <c r="P1984" s="48"/>
      <c r="Q1984" s="48"/>
    </row>
    <row r="1985" spans="12:17" x14ac:dyDescent="0.25">
      <c r="L1985" s="48"/>
      <c r="M1985" s="48"/>
      <c r="N1985" s="48"/>
      <c r="O1985" s="48"/>
      <c r="P1985" s="48"/>
      <c r="Q1985" s="48"/>
    </row>
    <row r="1986" spans="12:17" x14ac:dyDescent="0.25">
      <c r="L1986" s="48"/>
      <c r="M1986" s="48"/>
      <c r="N1986" s="48"/>
      <c r="O1986" s="48"/>
      <c r="P1986" s="48"/>
      <c r="Q1986" s="48"/>
    </row>
    <row r="1987" spans="12:17" x14ac:dyDescent="0.25">
      <c r="L1987" s="48"/>
      <c r="M1987" s="48"/>
      <c r="N1987" s="48"/>
      <c r="O1987" s="48"/>
      <c r="P1987" s="48"/>
      <c r="Q1987" s="48"/>
    </row>
    <row r="1988" spans="12:17" x14ac:dyDescent="0.25">
      <c r="L1988" s="48"/>
      <c r="M1988" s="48"/>
      <c r="N1988" s="48"/>
      <c r="O1988" s="48"/>
      <c r="P1988" s="48"/>
      <c r="Q1988" s="48"/>
    </row>
    <row r="1989" spans="12:17" x14ac:dyDescent="0.25">
      <c r="L1989" s="48"/>
      <c r="M1989" s="48"/>
      <c r="N1989" s="48"/>
      <c r="O1989" s="48"/>
      <c r="P1989" s="48"/>
      <c r="Q1989" s="48"/>
    </row>
    <row r="1990" spans="12:17" x14ac:dyDescent="0.25">
      <c r="L1990" s="48"/>
      <c r="M1990" s="48"/>
      <c r="N1990" s="48"/>
      <c r="O1990" s="48"/>
      <c r="P1990" s="48"/>
      <c r="Q1990" s="48"/>
    </row>
    <row r="1991" spans="12:17" x14ac:dyDescent="0.25">
      <c r="L1991" s="48"/>
      <c r="M1991" s="48"/>
      <c r="N1991" s="48"/>
      <c r="O1991" s="48"/>
      <c r="P1991" s="48"/>
      <c r="Q1991" s="48"/>
    </row>
    <row r="1992" spans="12:17" x14ac:dyDescent="0.25">
      <c r="L1992" s="48"/>
      <c r="M1992" s="48"/>
      <c r="N1992" s="48"/>
      <c r="O1992" s="48"/>
      <c r="P1992" s="48"/>
      <c r="Q1992" s="48"/>
    </row>
    <row r="1993" spans="12:17" x14ac:dyDescent="0.25">
      <c r="L1993" s="48"/>
      <c r="M1993" s="48"/>
      <c r="N1993" s="48"/>
      <c r="O1993" s="48"/>
      <c r="P1993" s="48"/>
      <c r="Q1993" s="48"/>
    </row>
    <row r="1994" spans="12:17" x14ac:dyDescent="0.25">
      <c r="L1994" s="48"/>
      <c r="M1994" s="48"/>
      <c r="N1994" s="48"/>
      <c r="O1994" s="48"/>
      <c r="P1994" s="48"/>
      <c r="Q1994" s="48"/>
    </row>
    <row r="1995" spans="12:17" x14ac:dyDescent="0.25">
      <c r="L1995" s="48"/>
      <c r="M1995" s="48"/>
      <c r="N1995" s="48"/>
      <c r="O1995" s="48"/>
      <c r="P1995" s="48"/>
      <c r="Q1995" s="48"/>
    </row>
    <row r="1996" spans="12:17" x14ac:dyDescent="0.25">
      <c r="L1996" s="48"/>
      <c r="M1996" s="48"/>
      <c r="N1996" s="48"/>
      <c r="O1996" s="48"/>
      <c r="P1996" s="48"/>
      <c r="Q1996" s="48"/>
    </row>
    <row r="1997" spans="12:17" x14ac:dyDescent="0.25">
      <c r="L1997" s="48"/>
      <c r="M1997" s="48"/>
      <c r="N1997" s="48"/>
      <c r="O1997" s="48"/>
      <c r="P1997" s="48"/>
      <c r="Q1997" s="48"/>
    </row>
    <row r="1998" spans="12:17" x14ac:dyDescent="0.25">
      <c r="L1998" s="48"/>
      <c r="M1998" s="48"/>
      <c r="N1998" s="48"/>
      <c r="O1998" s="48"/>
      <c r="P1998" s="48"/>
      <c r="Q1998" s="48"/>
    </row>
    <row r="1999" spans="12:17" x14ac:dyDescent="0.25">
      <c r="L1999" s="48"/>
      <c r="M1999" s="48"/>
      <c r="N1999" s="48"/>
      <c r="O1999" s="48"/>
      <c r="P1999" s="48"/>
      <c r="Q1999" s="48"/>
    </row>
    <row r="2000" spans="12:17" x14ac:dyDescent="0.25">
      <c r="L2000" s="48"/>
      <c r="M2000" s="48"/>
      <c r="N2000" s="48"/>
      <c r="O2000" s="48"/>
      <c r="P2000" s="48"/>
      <c r="Q2000" s="48"/>
    </row>
    <row r="2001" spans="12:17" x14ac:dyDescent="0.25">
      <c r="L2001" s="48"/>
      <c r="M2001" s="48"/>
      <c r="N2001" s="48"/>
      <c r="O2001" s="48"/>
      <c r="P2001" s="48"/>
      <c r="Q2001" s="48"/>
    </row>
    <row r="2002" spans="12:17" x14ac:dyDescent="0.25">
      <c r="L2002" s="48"/>
      <c r="M2002" s="48"/>
      <c r="N2002" s="48"/>
      <c r="O2002" s="48"/>
      <c r="P2002" s="48"/>
      <c r="Q2002" s="48"/>
    </row>
    <row r="2003" spans="12:17" x14ac:dyDescent="0.25">
      <c r="L2003" s="48"/>
      <c r="M2003" s="48"/>
      <c r="N2003" s="48"/>
      <c r="O2003" s="48"/>
      <c r="P2003" s="48"/>
      <c r="Q2003" s="48"/>
    </row>
    <row r="2004" spans="12:17" x14ac:dyDescent="0.25">
      <c r="L2004" s="48"/>
      <c r="M2004" s="48"/>
      <c r="N2004" s="48"/>
      <c r="O2004" s="48"/>
      <c r="P2004" s="48"/>
      <c r="Q2004" s="48"/>
    </row>
    <row r="2005" spans="12:17" x14ac:dyDescent="0.25">
      <c r="L2005" s="48"/>
      <c r="M2005" s="48"/>
      <c r="N2005" s="48"/>
      <c r="O2005" s="48"/>
      <c r="P2005" s="48"/>
      <c r="Q2005" s="48"/>
    </row>
    <row r="2006" spans="12:17" x14ac:dyDescent="0.25">
      <c r="L2006" s="48"/>
      <c r="M2006" s="48"/>
      <c r="N2006" s="48"/>
      <c r="O2006" s="48"/>
      <c r="P2006" s="48"/>
      <c r="Q2006" s="48"/>
    </row>
    <row r="2007" spans="12:17" x14ac:dyDescent="0.25">
      <c r="L2007" s="48"/>
      <c r="M2007" s="48"/>
      <c r="N2007" s="48"/>
      <c r="O2007" s="48"/>
      <c r="P2007" s="48"/>
      <c r="Q2007" s="48"/>
    </row>
    <row r="2008" spans="12:17" x14ac:dyDescent="0.25">
      <c r="L2008" s="48"/>
      <c r="M2008" s="48"/>
      <c r="N2008" s="48"/>
      <c r="O2008" s="48"/>
      <c r="P2008" s="48"/>
      <c r="Q2008" s="48"/>
    </row>
    <row r="2009" spans="12:17" x14ac:dyDescent="0.25">
      <c r="L2009" s="48"/>
      <c r="M2009" s="48"/>
      <c r="N2009" s="48"/>
      <c r="O2009" s="48"/>
      <c r="P2009" s="48"/>
      <c r="Q2009" s="48"/>
    </row>
    <row r="2010" spans="12:17" x14ac:dyDescent="0.25">
      <c r="L2010" s="48"/>
      <c r="M2010" s="48"/>
      <c r="N2010" s="48"/>
      <c r="O2010" s="48"/>
      <c r="P2010" s="48"/>
      <c r="Q2010" s="48"/>
    </row>
    <row r="2011" spans="12:17" x14ac:dyDescent="0.25">
      <c r="L2011" s="48"/>
      <c r="M2011" s="48"/>
      <c r="N2011" s="48"/>
      <c r="O2011" s="48"/>
      <c r="P2011" s="48"/>
      <c r="Q2011" s="48"/>
    </row>
    <row r="2012" spans="12:17" x14ac:dyDescent="0.25">
      <c r="L2012" s="48"/>
      <c r="M2012" s="48"/>
      <c r="N2012" s="48"/>
      <c r="O2012" s="48"/>
      <c r="P2012" s="48"/>
      <c r="Q2012" s="48"/>
    </row>
    <row r="2013" spans="12:17" x14ac:dyDescent="0.25">
      <c r="L2013" s="48"/>
      <c r="M2013" s="48"/>
      <c r="N2013" s="48"/>
      <c r="O2013" s="48"/>
      <c r="P2013" s="48"/>
      <c r="Q2013" s="48"/>
    </row>
    <row r="2014" spans="12:17" x14ac:dyDescent="0.25">
      <c r="L2014" s="48"/>
      <c r="M2014" s="48"/>
      <c r="N2014" s="48"/>
      <c r="O2014" s="48"/>
      <c r="P2014" s="48"/>
      <c r="Q2014" s="48"/>
    </row>
    <row r="2015" spans="12:17" x14ac:dyDescent="0.25">
      <c r="L2015" s="48"/>
      <c r="M2015" s="48"/>
      <c r="N2015" s="48"/>
      <c r="O2015" s="48"/>
      <c r="P2015" s="48"/>
      <c r="Q2015" s="48"/>
    </row>
    <row r="2016" spans="12:17" x14ac:dyDescent="0.25">
      <c r="L2016" s="48"/>
      <c r="M2016" s="48"/>
      <c r="N2016" s="48"/>
      <c r="O2016" s="48"/>
      <c r="P2016" s="48"/>
      <c r="Q2016" s="48"/>
    </row>
    <row r="2017" spans="12:17" x14ac:dyDescent="0.25">
      <c r="L2017" s="48"/>
      <c r="M2017" s="48"/>
      <c r="N2017" s="48"/>
      <c r="O2017" s="48"/>
      <c r="P2017" s="48"/>
      <c r="Q2017" s="48"/>
    </row>
    <row r="2018" spans="12:17" x14ac:dyDescent="0.25">
      <c r="L2018" s="48"/>
      <c r="M2018" s="48"/>
      <c r="N2018" s="48"/>
      <c r="O2018" s="48"/>
      <c r="P2018" s="48"/>
      <c r="Q2018" s="48"/>
    </row>
    <row r="2019" spans="12:17" x14ac:dyDescent="0.25">
      <c r="L2019" s="48"/>
      <c r="M2019" s="48"/>
      <c r="N2019" s="48"/>
      <c r="O2019" s="48"/>
      <c r="P2019" s="48"/>
      <c r="Q2019" s="48"/>
    </row>
    <row r="2020" spans="12:17" x14ac:dyDescent="0.25">
      <c r="L2020" s="48"/>
      <c r="M2020" s="48"/>
      <c r="N2020" s="48"/>
      <c r="O2020" s="48"/>
      <c r="P2020" s="48"/>
      <c r="Q2020" s="48"/>
    </row>
    <row r="2021" spans="12:17" x14ac:dyDescent="0.25">
      <c r="L2021" s="48"/>
      <c r="M2021" s="48"/>
      <c r="N2021" s="48"/>
      <c r="O2021" s="48"/>
      <c r="P2021" s="48"/>
      <c r="Q2021" s="48"/>
    </row>
    <row r="2022" spans="12:17" x14ac:dyDescent="0.25">
      <c r="L2022" s="48"/>
      <c r="M2022" s="48"/>
      <c r="N2022" s="48"/>
      <c r="O2022" s="48"/>
      <c r="P2022" s="48"/>
      <c r="Q2022" s="48"/>
    </row>
    <row r="2023" spans="12:17" x14ac:dyDescent="0.25">
      <c r="L2023" s="48"/>
      <c r="M2023" s="48"/>
      <c r="N2023" s="48"/>
      <c r="O2023" s="48"/>
      <c r="P2023" s="48"/>
      <c r="Q2023" s="48"/>
    </row>
    <row r="2024" spans="12:17" x14ac:dyDescent="0.25">
      <c r="L2024" s="48"/>
      <c r="M2024" s="48"/>
      <c r="N2024" s="48"/>
      <c r="O2024" s="48"/>
      <c r="P2024" s="48"/>
      <c r="Q2024" s="48"/>
    </row>
    <row r="2025" spans="12:17" x14ac:dyDescent="0.25">
      <c r="L2025" s="48"/>
      <c r="M2025" s="48"/>
      <c r="N2025" s="48"/>
      <c r="O2025" s="48"/>
      <c r="P2025" s="48"/>
      <c r="Q2025" s="48"/>
    </row>
    <row r="2026" spans="12:17" x14ac:dyDescent="0.25">
      <c r="L2026" s="48"/>
      <c r="M2026" s="48"/>
      <c r="N2026" s="48"/>
      <c r="O2026" s="48"/>
      <c r="P2026" s="48"/>
      <c r="Q2026" s="48"/>
    </row>
    <row r="2027" spans="12:17" x14ac:dyDescent="0.25">
      <c r="L2027" s="48"/>
      <c r="M2027" s="48"/>
      <c r="N2027" s="48"/>
      <c r="O2027" s="48"/>
      <c r="P2027" s="48"/>
      <c r="Q2027" s="48"/>
    </row>
    <row r="2028" spans="12:17" x14ac:dyDescent="0.25">
      <c r="L2028" s="48"/>
      <c r="M2028" s="48"/>
      <c r="N2028" s="48"/>
      <c r="O2028" s="48"/>
      <c r="P2028" s="48"/>
      <c r="Q2028" s="48"/>
    </row>
    <row r="2029" spans="12:17" x14ac:dyDescent="0.25">
      <c r="L2029" s="48"/>
      <c r="M2029" s="48"/>
      <c r="N2029" s="48"/>
      <c r="O2029" s="48"/>
      <c r="P2029" s="48"/>
      <c r="Q2029" s="48"/>
    </row>
    <row r="2030" spans="12:17" x14ac:dyDescent="0.25">
      <c r="L2030" s="48"/>
      <c r="M2030" s="48"/>
      <c r="N2030" s="48"/>
      <c r="O2030" s="48"/>
      <c r="P2030" s="48"/>
      <c r="Q2030" s="48"/>
    </row>
    <row r="2031" spans="12:17" x14ac:dyDescent="0.25">
      <c r="L2031" s="48"/>
      <c r="M2031" s="48"/>
      <c r="N2031" s="48"/>
      <c r="O2031" s="48"/>
      <c r="P2031" s="48"/>
      <c r="Q2031" s="48"/>
    </row>
    <row r="2032" spans="12:17" x14ac:dyDescent="0.25">
      <c r="L2032" s="48"/>
      <c r="M2032" s="48"/>
      <c r="N2032" s="48"/>
      <c r="O2032" s="48"/>
      <c r="P2032" s="48"/>
      <c r="Q2032" s="48"/>
    </row>
    <row r="2033" spans="12:17" x14ac:dyDescent="0.25">
      <c r="L2033" s="48"/>
      <c r="M2033" s="48"/>
      <c r="N2033" s="48"/>
      <c r="O2033" s="48"/>
      <c r="P2033" s="48"/>
      <c r="Q2033" s="48"/>
    </row>
    <row r="2034" spans="12:17" x14ac:dyDescent="0.25">
      <c r="L2034" s="48"/>
      <c r="M2034" s="48"/>
      <c r="N2034" s="48"/>
      <c r="O2034" s="48"/>
      <c r="P2034" s="48"/>
      <c r="Q2034" s="48"/>
    </row>
    <row r="2035" spans="12:17" x14ac:dyDescent="0.25">
      <c r="L2035" s="48"/>
      <c r="M2035" s="48"/>
      <c r="N2035" s="48"/>
      <c r="O2035" s="48"/>
      <c r="P2035" s="48"/>
      <c r="Q2035" s="48"/>
    </row>
    <row r="2036" spans="12:17" x14ac:dyDescent="0.25">
      <c r="L2036" s="48"/>
      <c r="M2036" s="48"/>
      <c r="N2036" s="48"/>
      <c r="O2036" s="48"/>
      <c r="P2036" s="48"/>
      <c r="Q2036" s="48"/>
    </row>
    <row r="2037" spans="12:17" x14ac:dyDescent="0.25">
      <c r="L2037" s="48"/>
      <c r="M2037" s="48"/>
      <c r="N2037" s="48"/>
      <c r="O2037" s="48"/>
      <c r="P2037" s="48"/>
      <c r="Q2037" s="48"/>
    </row>
    <row r="2038" spans="12:17" x14ac:dyDescent="0.25">
      <c r="L2038" s="48"/>
      <c r="M2038" s="48"/>
      <c r="N2038" s="48"/>
      <c r="O2038" s="48"/>
      <c r="P2038" s="48"/>
      <c r="Q2038" s="48"/>
    </row>
    <row r="2039" spans="12:17" x14ac:dyDescent="0.25">
      <c r="L2039" s="48"/>
      <c r="M2039" s="48"/>
      <c r="N2039" s="48"/>
      <c r="O2039" s="48"/>
      <c r="P2039" s="48"/>
      <c r="Q2039" s="48"/>
    </row>
    <row r="2040" spans="12:17" x14ac:dyDescent="0.25">
      <c r="L2040" s="48"/>
      <c r="M2040" s="48"/>
      <c r="N2040" s="48"/>
      <c r="O2040" s="48"/>
      <c r="P2040" s="48"/>
      <c r="Q2040" s="48"/>
    </row>
    <row r="2041" spans="12:17" x14ac:dyDescent="0.25">
      <c r="L2041" s="48"/>
      <c r="M2041" s="48"/>
      <c r="N2041" s="48"/>
      <c r="O2041" s="48"/>
      <c r="P2041" s="48"/>
      <c r="Q2041" s="48"/>
    </row>
    <row r="2042" spans="12:17" x14ac:dyDescent="0.25">
      <c r="L2042" s="48"/>
      <c r="M2042" s="48"/>
      <c r="N2042" s="48"/>
      <c r="O2042" s="48"/>
      <c r="P2042" s="48"/>
      <c r="Q2042" s="48"/>
    </row>
    <row r="2043" spans="12:17" x14ac:dyDescent="0.25">
      <c r="L2043" s="48"/>
      <c r="M2043" s="48"/>
      <c r="N2043" s="48"/>
      <c r="O2043" s="48"/>
      <c r="P2043" s="48"/>
      <c r="Q2043" s="48"/>
    </row>
    <row r="2044" spans="12:17" x14ac:dyDescent="0.25">
      <c r="L2044" s="48"/>
      <c r="M2044" s="48"/>
      <c r="N2044" s="48"/>
      <c r="O2044" s="48"/>
      <c r="P2044" s="48"/>
      <c r="Q2044" s="48"/>
    </row>
    <row r="2045" spans="12:17" x14ac:dyDescent="0.25">
      <c r="L2045" s="48"/>
      <c r="M2045" s="48"/>
      <c r="N2045" s="48"/>
      <c r="O2045" s="48"/>
      <c r="P2045" s="48"/>
      <c r="Q2045" s="48"/>
    </row>
    <row r="2046" spans="12:17" x14ac:dyDescent="0.25">
      <c r="L2046" s="48"/>
      <c r="M2046" s="48"/>
      <c r="N2046" s="48"/>
      <c r="O2046" s="48"/>
      <c r="P2046" s="48"/>
      <c r="Q2046" s="48"/>
    </row>
    <row r="2047" spans="12:17" x14ac:dyDescent="0.25">
      <c r="L2047" s="48"/>
      <c r="M2047" s="48"/>
      <c r="N2047" s="48"/>
      <c r="O2047" s="48"/>
      <c r="P2047" s="48"/>
      <c r="Q2047" s="48"/>
    </row>
    <row r="2048" spans="12:17" x14ac:dyDescent="0.25">
      <c r="L2048" s="48"/>
      <c r="M2048" s="48"/>
      <c r="N2048" s="48"/>
      <c r="O2048" s="48"/>
      <c r="P2048" s="48"/>
      <c r="Q2048" s="48"/>
    </row>
    <row r="2049" spans="12:17" x14ac:dyDescent="0.25">
      <c r="L2049" s="48"/>
      <c r="M2049" s="48"/>
      <c r="N2049" s="48"/>
      <c r="O2049" s="48"/>
      <c r="P2049" s="48"/>
      <c r="Q2049" s="48"/>
    </row>
    <row r="2050" spans="12:17" x14ac:dyDescent="0.25">
      <c r="L2050" s="48"/>
      <c r="M2050" s="48"/>
      <c r="N2050" s="48"/>
      <c r="O2050" s="48"/>
      <c r="P2050" s="48"/>
      <c r="Q2050" s="48"/>
    </row>
    <row r="2051" spans="12:17" x14ac:dyDescent="0.25">
      <c r="L2051" s="48"/>
      <c r="M2051" s="48"/>
      <c r="N2051" s="48"/>
      <c r="O2051" s="48"/>
      <c r="P2051" s="48"/>
      <c r="Q2051" s="48"/>
    </row>
    <row r="2052" spans="12:17" x14ac:dyDescent="0.25">
      <c r="L2052" s="48"/>
      <c r="M2052" s="48"/>
      <c r="N2052" s="48"/>
      <c r="O2052" s="48"/>
      <c r="P2052" s="48"/>
      <c r="Q2052" s="48"/>
    </row>
    <row r="2053" spans="12:17" x14ac:dyDescent="0.25">
      <c r="L2053" s="48"/>
      <c r="M2053" s="48"/>
      <c r="N2053" s="48"/>
      <c r="O2053" s="48"/>
      <c r="P2053" s="48"/>
      <c r="Q2053" s="48"/>
    </row>
    <row r="2054" spans="12:17" x14ac:dyDescent="0.25">
      <c r="L2054" s="48"/>
      <c r="M2054" s="48"/>
      <c r="N2054" s="48"/>
      <c r="O2054" s="48"/>
      <c r="P2054" s="48"/>
      <c r="Q2054" s="48"/>
    </row>
    <row r="2055" spans="12:17" x14ac:dyDescent="0.25">
      <c r="L2055" s="48"/>
      <c r="M2055" s="48"/>
      <c r="N2055" s="48"/>
      <c r="O2055" s="48"/>
      <c r="P2055" s="48"/>
      <c r="Q2055" s="48"/>
    </row>
    <row r="2056" spans="12:17" x14ac:dyDescent="0.25">
      <c r="L2056" s="48"/>
      <c r="M2056" s="48"/>
      <c r="N2056" s="48"/>
      <c r="O2056" s="48"/>
      <c r="P2056" s="48"/>
      <c r="Q2056" s="48"/>
    </row>
    <row r="2057" spans="12:17" x14ac:dyDescent="0.25">
      <c r="L2057" s="48"/>
      <c r="M2057" s="48"/>
      <c r="N2057" s="48"/>
      <c r="O2057" s="48"/>
      <c r="P2057" s="48"/>
      <c r="Q2057" s="48"/>
    </row>
    <row r="2058" spans="12:17" x14ac:dyDescent="0.25">
      <c r="L2058" s="48"/>
      <c r="M2058" s="48"/>
      <c r="N2058" s="48"/>
      <c r="O2058" s="48"/>
      <c r="P2058" s="48"/>
      <c r="Q2058" s="48"/>
    </row>
    <row r="2059" spans="12:17" x14ac:dyDescent="0.25">
      <c r="L2059" s="48"/>
      <c r="M2059" s="48"/>
      <c r="N2059" s="48"/>
      <c r="O2059" s="48"/>
      <c r="P2059" s="48"/>
      <c r="Q2059" s="48"/>
    </row>
    <row r="2060" spans="12:17" x14ac:dyDescent="0.25">
      <c r="L2060" s="48"/>
      <c r="M2060" s="48"/>
      <c r="N2060" s="48"/>
      <c r="O2060" s="48"/>
      <c r="P2060" s="48"/>
      <c r="Q2060" s="48"/>
    </row>
    <row r="2061" spans="12:17" x14ac:dyDescent="0.25">
      <c r="L2061" s="48"/>
      <c r="M2061" s="48"/>
      <c r="N2061" s="48"/>
      <c r="O2061" s="48"/>
      <c r="P2061" s="48"/>
      <c r="Q2061" s="48"/>
    </row>
    <row r="2062" spans="12:17" x14ac:dyDescent="0.25">
      <c r="L2062" s="48"/>
      <c r="M2062" s="48"/>
      <c r="N2062" s="48"/>
      <c r="O2062" s="48"/>
      <c r="P2062" s="48"/>
      <c r="Q2062" s="48"/>
    </row>
    <row r="2063" spans="12:17" x14ac:dyDescent="0.25">
      <c r="L2063" s="48"/>
      <c r="M2063" s="48"/>
      <c r="N2063" s="48"/>
      <c r="O2063" s="48"/>
      <c r="P2063" s="48"/>
      <c r="Q2063" s="48"/>
    </row>
    <row r="2064" spans="12:17" x14ac:dyDescent="0.25">
      <c r="L2064" s="48"/>
      <c r="M2064" s="48"/>
      <c r="N2064" s="48"/>
      <c r="O2064" s="48"/>
      <c r="P2064" s="48"/>
      <c r="Q2064" s="48"/>
    </row>
    <row r="2065" spans="12:17" x14ac:dyDescent="0.25">
      <c r="L2065" s="48"/>
      <c r="M2065" s="48"/>
      <c r="N2065" s="48"/>
      <c r="O2065" s="48"/>
      <c r="P2065" s="48"/>
      <c r="Q2065" s="48"/>
    </row>
    <row r="2066" spans="12:17" x14ac:dyDescent="0.25">
      <c r="L2066" s="48"/>
      <c r="M2066" s="48"/>
      <c r="N2066" s="48"/>
      <c r="O2066" s="48"/>
      <c r="P2066" s="48"/>
      <c r="Q2066" s="48"/>
    </row>
    <row r="2067" spans="12:17" x14ac:dyDescent="0.25">
      <c r="L2067" s="48"/>
      <c r="M2067" s="48"/>
      <c r="N2067" s="48"/>
      <c r="O2067" s="48"/>
      <c r="P2067" s="48"/>
      <c r="Q2067" s="48"/>
    </row>
    <row r="2068" spans="12:17" x14ac:dyDescent="0.25">
      <c r="L2068" s="48"/>
      <c r="M2068" s="48"/>
      <c r="N2068" s="48"/>
      <c r="O2068" s="48"/>
      <c r="P2068" s="48"/>
      <c r="Q2068" s="48"/>
    </row>
    <row r="2069" spans="12:17" x14ac:dyDescent="0.25">
      <c r="L2069" s="48"/>
      <c r="M2069" s="48"/>
      <c r="N2069" s="48"/>
      <c r="O2069" s="48"/>
      <c r="P2069" s="48"/>
      <c r="Q2069" s="48"/>
    </row>
    <row r="2070" spans="12:17" x14ac:dyDescent="0.25">
      <c r="L2070" s="48"/>
      <c r="M2070" s="48"/>
      <c r="N2070" s="48"/>
      <c r="O2070" s="48"/>
      <c r="P2070" s="48"/>
      <c r="Q2070" s="48"/>
    </row>
    <row r="2071" spans="12:17" x14ac:dyDescent="0.25">
      <c r="L2071" s="48"/>
      <c r="M2071" s="48"/>
      <c r="N2071" s="48"/>
      <c r="O2071" s="48"/>
      <c r="P2071" s="48"/>
      <c r="Q2071" s="48"/>
    </row>
    <row r="2072" spans="12:17" x14ac:dyDescent="0.25">
      <c r="L2072" s="48"/>
      <c r="M2072" s="48"/>
      <c r="N2072" s="48"/>
      <c r="O2072" s="48"/>
      <c r="P2072" s="48"/>
      <c r="Q2072" s="48"/>
    </row>
    <row r="2073" spans="12:17" x14ac:dyDescent="0.25">
      <c r="L2073" s="48"/>
      <c r="M2073" s="48"/>
      <c r="N2073" s="48"/>
      <c r="O2073" s="48"/>
      <c r="P2073" s="48"/>
      <c r="Q2073" s="48"/>
    </row>
    <row r="2074" spans="12:17" x14ac:dyDescent="0.25">
      <c r="L2074" s="48"/>
      <c r="M2074" s="48"/>
      <c r="N2074" s="48"/>
      <c r="O2074" s="48"/>
      <c r="P2074" s="48"/>
      <c r="Q2074" s="48"/>
    </row>
    <row r="2075" spans="12:17" x14ac:dyDescent="0.25">
      <c r="L2075" s="48"/>
      <c r="M2075" s="48"/>
      <c r="N2075" s="48"/>
      <c r="O2075" s="48"/>
      <c r="P2075" s="48"/>
      <c r="Q2075" s="48"/>
    </row>
    <row r="2076" spans="12:17" x14ac:dyDescent="0.25">
      <c r="L2076" s="48"/>
      <c r="M2076" s="48"/>
      <c r="N2076" s="48"/>
      <c r="O2076" s="48"/>
      <c r="P2076" s="48"/>
      <c r="Q2076" s="48"/>
    </row>
    <row r="2077" spans="12:17" x14ac:dyDescent="0.25">
      <c r="L2077" s="48"/>
      <c r="M2077" s="48"/>
      <c r="N2077" s="48"/>
      <c r="O2077" s="48"/>
      <c r="P2077" s="48"/>
      <c r="Q2077" s="48"/>
    </row>
    <row r="2078" spans="12:17" x14ac:dyDescent="0.25">
      <c r="L2078" s="48"/>
      <c r="M2078" s="48"/>
      <c r="N2078" s="48"/>
      <c r="O2078" s="48"/>
      <c r="P2078" s="48"/>
      <c r="Q2078" s="48"/>
    </row>
    <row r="2079" spans="12:17" x14ac:dyDescent="0.25">
      <c r="L2079" s="48"/>
      <c r="M2079" s="48"/>
      <c r="N2079" s="48"/>
      <c r="O2079" s="48"/>
      <c r="P2079" s="48"/>
      <c r="Q2079" s="48"/>
    </row>
    <row r="2080" spans="12:17" x14ac:dyDescent="0.25">
      <c r="L2080" s="48"/>
      <c r="M2080" s="48"/>
      <c r="N2080" s="48"/>
      <c r="O2080" s="48"/>
      <c r="P2080" s="48"/>
      <c r="Q2080" s="48"/>
    </row>
    <row r="2081" spans="12:17" x14ac:dyDescent="0.25">
      <c r="L2081" s="48"/>
      <c r="M2081" s="48"/>
      <c r="N2081" s="48"/>
      <c r="O2081" s="48"/>
      <c r="P2081" s="48"/>
      <c r="Q2081" s="48"/>
    </row>
    <row r="2082" spans="12:17" x14ac:dyDescent="0.25">
      <c r="L2082" s="48"/>
      <c r="M2082" s="48"/>
      <c r="N2082" s="48"/>
      <c r="O2082" s="48"/>
      <c r="P2082" s="48"/>
      <c r="Q2082" s="48"/>
    </row>
    <row r="2083" spans="12:17" x14ac:dyDescent="0.25">
      <c r="L2083" s="48"/>
      <c r="M2083" s="48"/>
      <c r="N2083" s="48"/>
      <c r="O2083" s="48"/>
      <c r="P2083" s="48"/>
      <c r="Q2083" s="48"/>
    </row>
    <row r="2084" spans="12:17" x14ac:dyDescent="0.25">
      <c r="L2084" s="48"/>
      <c r="M2084" s="48"/>
      <c r="N2084" s="48"/>
      <c r="O2084" s="48"/>
      <c r="P2084" s="48"/>
      <c r="Q2084" s="48"/>
    </row>
    <row r="2085" spans="12:17" x14ac:dyDescent="0.25">
      <c r="L2085" s="48"/>
      <c r="M2085" s="48"/>
      <c r="N2085" s="48"/>
      <c r="O2085" s="48"/>
      <c r="P2085" s="48"/>
      <c r="Q2085" s="48"/>
    </row>
    <row r="2086" spans="12:17" x14ac:dyDescent="0.25">
      <c r="L2086" s="48"/>
      <c r="M2086" s="48"/>
      <c r="N2086" s="48"/>
      <c r="O2086" s="48"/>
      <c r="P2086" s="48"/>
      <c r="Q2086" s="48"/>
    </row>
    <row r="2087" spans="12:17" x14ac:dyDescent="0.25">
      <c r="L2087" s="48"/>
      <c r="M2087" s="48"/>
      <c r="N2087" s="48"/>
      <c r="O2087" s="48"/>
      <c r="P2087" s="48"/>
      <c r="Q2087" s="48"/>
    </row>
    <row r="2088" spans="12:17" x14ac:dyDescent="0.25">
      <c r="L2088" s="48"/>
      <c r="M2088" s="48"/>
      <c r="N2088" s="48"/>
      <c r="O2088" s="48"/>
      <c r="P2088" s="48"/>
      <c r="Q2088" s="48"/>
    </row>
    <row r="2089" spans="12:17" x14ac:dyDescent="0.25">
      <c r="L2089" s="48"/>
      <c r="M2089" s="48"/>
      <c r="N2089" s="48"/>
      <c r="O2089" s="48"/>
      <c r="P2089" s="48"/>
      <c r="Q2089" s="48"/>
    </row>
    <row r="2090" spans="12:17" x14ac:dyDescent="0.25">
      <c r="L2090" s="48"/>
      <c r="M2090" s="48"/>
      <c r="N2090" s="48"/>
      <c r="O2090" s="48"/>
      <c r="P2090" s="48"/>
      <c r="Q2090" s="48"/>
    </row>
    <row r="2091" spans="12:17" x14ac:dyDescent="0.25">
      <c r="L2091" s="48"/>
      <c r="M2091" s="48"/>
      <c r="N2091" s="48"/>
      <c r="O2091" s="48"/>
      <c r="P2091" s="48"/>
      <c r="Q2091" s="48"/>
    </row>
    <row r="2092" spans="12:17" x14ac:dyDescent="0.25">
      <c r="L2092" s="48"/>
      <c r="M2092" s="48"/>
      <c r="N2092" s="48"/>
      <c r="O2092" s="48"/>
      <c r="P2092" s="48"/>
      <c r="Q2092" s="48"/>
    </row>
    <row r="2093" spans="12:17" x14ac:dyDescent="0.25">
      <c r="L2093" s="48"/>
      <c r="M2093" s="48"/>
      <c r="N2093" s="48"/>
      <c r="O2093" s="48"/>
      <c r="P2093" s="48"/>
      <c r="Q2093" s="48"/>
    </row>
    <row r="2094" spans="12:17" x14ac:dyDescent="0.25">
      <c r="L2094" s="48"/>
      <c r="M2094" s="48"/>
      <c r="N2094" s="48"/>
      <c r="O2094" s="48"/>
      <c r="P2094" s="48"/>
      <c r="Q2094" s="48"/>
    </row>
    <row r="2095" spans="12:17" x14ac:dyDescent="0.25">
      <c r="L2095" s="48"/>
      <c r="M2095" s="48"/>
      <c r="N2095" s="48"/>
      <c r="O2095" s="48"/>
      <c r="P2095" s="48"/>
      <c r="Q2095" s="48"/>
    </row>
    <row r="2096" spans="12:17" x14ac:dyDescent="0.25">
      <c r="L2096" s="48"/>
      <c r="M2096" s="48"/>
      <c r="N2096" s="48"/>
      <c r="O2096" s="48"/>
      <c r="P2096" s="48"/>
      <c r="Q2096" s="48"/>
    </row>
    <row r="2097" spans="12:17" x14ac:dyDescent="0.25">
      <c r="L2097" s="48"/>
      <c r="M2097" s="48"/>
      <c r="N2097" s="48"/>
      <c r="O2097" s="48"/>
      <c r="P2097" s="48"/>
      <c r="Q2097" s="48"/>
    </row>
    <row r="2098" spans="12:17" x14ac:dyDescent="0.25">
      <c r="L2098" s="48"/>
      <c r="M2098" s="48"/>
      <c r="N2098" s="48"/>
      <c r="O2098" s="48"/>
      <c r="P2098" s="48"/>
      <c r="Q2098" s="48"/>
    </row>
    <row r="2099" spans="12:17" x14ac:dyDescent="0.25">
      <c r="L2099" s="48"/>
      <c r="M2099" s="48"/>
      <c r="N2099" s="48"/>
      <c r="O2099" s="48"/>
      <c r="P2099" s="48"/>
      <c r="Q2099" s="48"/>
    </row>
    <row r="2100" spans="12:17" x14ac:dyDescent="0.25">
      <c r="L2100" s="48"/>
      <c r="M2100" s="48"/>
      <c r="N2100" s="48"/>
      <c r="O2100" s="48"/>
      <c r="P2100" s="48"/>
      <c r="Q2100" s="48"/>
    </row>
    <row r="2101" spans="12:17" x14ac:dyDescent="0.25">
      <c r="L2101" s="48"/>
      <c r="M2101" s="48"/>
      <c r="N2101" s="48"/>
      <c r="O2101" s="48"/>
      <c r="P2101" s="48"/>
      <c r="Q2101" s="48"/>
    </row>
    <row r="2102" spans="12:17" x14ac:dyDescent="0.25">
      <c r="L2102" s="48"/>
      <c r="M2102" s="48"/>
      <c r="N2102" s="48"/>
      <c r="O2102" s="48"/>
      <c r="P2102" s="48"/>
      <c r="Q2102" s="48"/>
    </row>
    <row r="2103" spans="12:17" x14ac:dyDescent="0.25">
      <c r="L2103" s="48"/>
      <c r="M2103" s="48"/>
      <c r="N2103" s="48"/>
      <c r="O2103" s="48"/>
      <c r="P2103" s="48"/>
      <c r="Q2103" s="48"/>
    </row>
    <row r="2104" spans="12:17" x14ac:dyDescent="0.25">
      <c r="L2104" s="48"/>
      <c r="M2104" s="48"/>
      <c r="N2104" s="48"/>
      <c r="O2104" s="48"/>
      <c r="P2104" s="48"/>
      <c r="Q2104" s="48"/>
    </row>
    <row r="2105" spans="12:17" x14ac:dyDescent="0.25">
      <c r="L2105" s="48"/>
      <c r="M2105" s="48"/>
      <c r="N2105" s="48"/>
      <c r="O2105" s="48"/>
      <c r="P2105" s="48"/>
      <c r="Q2105" s="48"/>
    </row>
    <row r="2106" spans="12:17" x14ac:dyDescent="0.25">
      <c r="L2106" s="48"/>
      <c r="M2106" s="48"/>
      <c r="N2106" s="48"/>
      <c r="O2106" s="48"/>
      <c r="P2106" s="48"/>
      <c r="Q2106" s="48"/>
    </row>
    <row r="2107" spans="12:17" x14ac:dyDescent="0.25">
      <c r="L2107" s="48"/>
      <c r="M2107" s="48"/>
      <c r="N2107" s="48"/>
      <c r="O2107" s="48"/>
      <c r="P2107" s="48"/>
      <c r="Q2107" s="48"/>
    </row>
    <row r="2108" spans="12:17" x14ac:dyDescent="0.25">
      <c r="L2108" s="48"/>
      <c r="M2108" s="48"/>
      <c r="N2108" s="48"/>
      <c r="O2108" s="48"/>
      <c r="P2108" s="48"/>
      <c r="Q2108" s="48"/>
    </row>
    <row r="2109" spans="12:17" x14ac:dyDescent="0.25">
      <c r="L2109" s="48"/>
      <c r="M2109" s="48"/>
      <c r="N2109" s="48"/>
      <c r="O2109" s="48"/>
      <c r="P2109" s="48"/>
      <c r="Q2109" s="48"/>
    </row>
    <row r="2110" spans="12:17" x14ac:dyDescent="0.25">
      <c r="L2110" s="48"/>
      <c r="M2110" s="48"/>
      <c r="N2110" s="48"/>
      <c r="O2110" s="48"/>
      <c r="P2110" s="48"/>
      <c r="Q2110" s="48"/>
    </row>
    <row r="2111" spans="12:17" x14ac:dyDescent="0.25">
      <c r="L2111" s="48"/>
      <c r="M2111" s="48"/>
      <c r="N2111" s="48"/>
      <c r="O2111" s="48"/>
      <c r="P2111" s="48"/>
      <c r="Q2111" s="48"/>
    </row>
    <row r="2112" spans="12:17" x14ac:dyDescent="0.25">
      <c r="L2112" s="48"/>
      <c r="M2112" s="48"/>
      <c r="N2112" s="48"/>
      <c r="O2112" s="48"/>
      <c r="P2112" s="48"/>
      <c r="Q2112" s="48"/>
    </row>
    <row r="2113" spans="12:17" x14ac:dyDescent="0.25">
      <c r="L2113" s="48"/>
      <c r="M2113" s="48"/>
      <c r="N2113" s="48"/>
      <c r="O2113" s="48"/>
      <c r="P2113" s="48"/>
      <c r="Q2113" s="48"/>
    </row>
    <row r="2114" spans="12:17" x14ac:dyDescent="0.25">
      <c r="L2114" s="48"/>
      <c r="M2114" s="48"/>
      <c r="N2114" s="48"/>
      <c r="O2114" s="48"/>
      <c r="P2114" s="48"/>
      <c r="Q2114" s="48"/>
    </row>
    <row r="2115" spans="12:17" x14ac:dyDescent="0.25">
      <c r="L2115" s="48"/>
      <c r="M2115" s="48"/>
      <c r="N2115" s="48"/>
      <c r="O2115" s="48"/>
      <c r="P2115" s="48"/>
      <c r="Q2115" s="48"/>
    </row>
    <row r="2116" spans="12:17" x14ac:dyDescent="0.25">
      <c r="L2116" s="48"/>
      <c r="M2116" s="48"/>
      <c r="N2116" s="48"/>
      <c r="O2116" s="48"/>
      <c r="P2116" s="48"/>
      <c r="Q2116" s="48"/>
    </row>
    <row r="2117" spans="12:17" x14ac:dyDescent="0.25">
      <c r="L2117" s="48"/>
      <c r="M2117" s="48"/>
      <c r="N2117" s="48"/>
      <c r="O2117" s="48"/>
      <c r="P2117" s="48"/>
      <c r="Q2117" s="48"/>
    </row>
    <row r="2118" spans="12:17" x14ac:dyDescent="0.25">
      <c r="L2118" s="48"/>
      <c r="M2118" s="48"/>
      <c r="N2118" s="48"/>
      <c r="O2118" s="48"/>
      <c r="P2118" s="48"/>
      <c r="Q2118" s="48"/>
    </row>
    <row r="2119" spans="12:17" x14ac:dyDescent="0.25">
      <c r="L2119" s="48"/>
      <c r="M2119" s="48"/>
      <c r="N2119" s="48"/>
      <c r="O2119" s="48"/>
      <c r="P2119" s="48"/>
      <c r="Q2119" s="48"/>
    </row>
    <row r="2120" spans="12:17" x14ac:dyDescent="0.25">
      <c r="L2120" s="48"/>
      <c r="M2120" s="48"/>
      <c r="N2120" s="48"/>
      <c r="O2120" s="48"/>
      <c r="P2120" s="48"/>
      <c r="Q2120" s="48"/>
    </row>
    <row r="2121" spans="12:17" x14ac:dyDescent="0.25">
      <c r="L2121" s="48"/>
      <c r="M2121" s="48"/>
      <c r="N2121" s="48"/>
      <c r="O2121" s="48"/>
      <c r="P2121" s="48"/>
      <c r="Q2121" s="48"/>
    </row>
    <row r="2122" spans="12:17" x14ac:dyDescent="0.25">
      <c r="L2122" s="48"/>
      <c r="M2122" s="48"/>
      <c r="N2122" s="48"/>
      <c r="O2122" s="48"/>
      <c r="P2122" s="48"/>
      <c r="Q2122" s="48"/>
    </row>
    <row r="2123" spans="12:17" x14ac:dyDescent="0.25">
      <c r="L2123" s="48"/>
      <c r="M2123" s="48"/>
      <c r="N2123" s="48"/>
      <c r="O2123" s="48"/>
      <c r="P2123" s="48"/>
      <c r="Q2123" s="48"/>
    </row>
    <row r="2124" spans="12:17" x14ac:dyDescent="0.25">
      <c r="L2124" s="48"/>
      <c r="M2124" s="48"/>
      <c r="N2124" s="48"/>
      <c r="O2124" s="48"/>
      <c r="P2124" s="48"/>
      <c r="Q2124" s="48"/>
    </row>
    <row r="2125" spans="12:17" x14ac:dyDescent="0.25">
      <c r="L2125" s="48"/>
      <c r="M2125" s="48"/>
      <c r="N2125" s="48"/>
      <c r="O2125" s="48"/>
      <c r="P2125" s="48"/>
      <c r="Q2125" s="48"/>
    </row>
    <row r="2126" spans="12:17" x14ac:dyDescent="0.25">
      <c r="L2126" s="48"/>
      <c r="M2126" s="48"/>
      <c r="N2126" s="48"/>
      <c r="O2126" s="48"/>
      <c r="P2126" s="48"/>
      <c r="Q2126" s="48"/>
    </row>
    <row r="2127" spans="12:17" x14ac:dyDescent="0.25">
      <c r="L2127" s="48"/>
      <c r="M2127" s="48"/>
      <c r="N2127" s="48"/>
      <c r="O2127" s="48"/>
      <c r="P2127" s="48"/>
      <c r="Q2127" s="48"/>
    </row>
    <row r="2128" spans="12:17" x14ac:dyDescent="0.25">
      <c r="L2128" s="48"/>
      <c r="M2128" s="48"/>
      <c r="N2128" s="48"/>
      <c r="O2128" s="48"/>
      <c r="P2128" s="48"/>
      <c r="Q2128" s="48"/>
    </row>
    <row r="2129" spans="12:17" x14ac:dyDescent="0.25">
      <c r="L2129" s="48"/>
      <c r="M2129" s="48"/>
      <c r="N2129" s="48"/>
      <c r="O2129" s="48"/>
      <c r="P2129" s="48"/>
      <c r="Q2129" s="48"/>
    </row>
    <row r="2130" spans="12:17" x14ac:dyDescent="0.25">
      <c r="L2130" s="48"/>
      <c r="M2130" s="48"/>
      <c r="N2130" s="48"/>
      <c r="O2130" s="48"/>
      <c r="P2130" s="48"/>
      <c r="Q2130" s="48"/>
    </row>
    <row r="2131" spans="12:17" x14ac:dyDescent="0.25">
      <c r="L2131" s="48"/>
      <c r="M2131" s="48"/>
      <c r="N2131" s="48"/>
      <c r="O2131" s="48"/>
      <c r="P2131" s="48"/>
      <c r="Q2131" s="48"/>
    </row>
    <row r="2132" spans="12:17" x14ac:dyDescent="0.25">
      <c r="L2132" s="48"/>
      <c r="M2132" s="48"/>
      <c r="N2132" s="48"/>
      <c r="O2132" s="48"/>
      <c r="P2132" s="48"/>
      <c r="Q2132" s="48"/>
    </row>
    <row r="2133" spans="12:17" x14ac:dyDescent="0.25">
      <c r="L2133" s="48"/>
      <c r="M2133" s="48"/>
      <c r="N2133" s="48"/>
      <c r="O2133" s="48"/>
      <c r="P2133" s="48"/>
      <c r="Q2133" s="48"/>
    </row>
    <row r="2134" spans="12:17" x14ac:dyDescent="0.25">
      <c r="L2134" s="48"/>
      <c r="M2134" s="48"/>
      <c r="N2134" s="48"/>
      <c r="O2134" s="48"/>
      <c r="P2134" s="48"/>
      <c r="Q2134" s="48"/>
    </row>
    <row r="2135" spans="12:17" x14ac:dyDescent="0.25">
      <c r="L2135" s="48"/>
      <c r="M2135" s="48"/>
      <c r="N2135" s="48"/>
      <c r="O2135" s="48"/>
      <c r="P2135" s="48"/>
      <c r="Q2135" s="48"/>
    </row>
    <row r="2136" spans="12:17" x14ac:dyDescent="0.25">
      <c r="L2136" s="48"/>
      <c r="M2136" s="48"/>
      <c r="N2136" s="48"/>
      <c r="O2136" s="48"/>
      <c r="P2136" s="48"/>
      <c r="Q2136" s="48"/>
    </row>
    <row r="2137" spans="12:17" x14ac:dyDescent="0.25">
      <c r="L2137" s="48"/>
      <c r="M2137" s="48"/>
      <c r="N2137" s="48"/>
      <c r="O2137" s="48"/>
      <c r="P2137" s="48"/>
      <c r="Q2137" s="48"/>
    </row>
    <row r="2138" spans="12:17" x14ac:dyDescent="0.25">
      <c r="L2138" s="48"/>
      <c r="M2138" s="48"/>
      <c r="N2138" s="48"/>
      <c r="O2138" s="48"/>
      <c r="P2138" s="48"/>
      <c r="Q2138" s="48"/>
    </row>
    <row r="2139" spans="12:17" x14ac:dyDescent="0.25">
      <c r="L2139" s="48"/>
      <c r="M2139" s="48"/>
      <c r="N2139" s="48"/>
      <c r="O2139" s="48"/>
      <c r="P2139" s="48"/>
      <c r="Q2139" s="48"/>
    </row>
    <row r="2140" spans="12:17" x14ac:dyDescent="0.25">
      <c r="L2140" s="48"/>
      <c r="M2140" s="48"/>
      <c r="N2140" s="48"/>
      <c r="O2140" s="48"/>
      <c r="P2140" s="48"/>
      <c r="Q2140" s="48"/>
    </row>
    <row r="2141" spans="12:17" x14ac:dyDescent="0.25">
      <c r="L2141" s="48"/>
      <c r="M2141" s="48"/>
      <c r="N2141" s="48"/>
      <c r="O2141" s="48"/>
      <c r="P2141" s="48"/>
      <c r="Q2141" s="48"/>
    </row>
    <row r="2142" spans="12:17" x14ac:dyDescent="0.25">
      <c r="L2142" s="48"/>
      <c r="M2142" s="48"/>
      <c r="N2142" s="48"/>
      <c r="O2142" s="48"/>
      <c r="P2142" s="48"/>
      <c r="Q2142" s="48"/>
    </row>
    <row r="2143" spans="12:17" x14ac:dyDescent="0.25">
      <c r="L2143" s="48"/>
      <c r="M2143" s="48"/>
      <c r="N2143" s="48"/>
      <c r="O2143" s="48"/>
      <c r="P2143" s="48"/>
      <c r="Q2143" s="48"/>
    </row>
    <row r="2144" spans="12:17" x14ac:dyDescent="0.25">
      <c r="L2144" s="48"/>
      <c r="M2144" s="48"/>
      <c r="N2144" s="48"/>
      <c r="O2144" s="48"/>
      <c r="P2144" s="48"/>
      <c r="Q2144" s="48"/>
    </row>
    <row r="2145" spans="12:17" x14ac:dyDescent="0.25">
      <c r="L2145" s="48"/>
      <c r="M2145" s="48"/>
      <c r="N2145" s="48"/>
      <c r="O2145" s="48"/>
      <c r="P2145" s="48"/>
      <c r="Q2145" s="48"/>
    </row>
    <row r="2146" spans="12:17" x14ac:dyDescent="0.25">
      <c r="L2146" s="48"/>
      <c r="M2146" s="48"/>
      <c r="N2146" s="48"/>
      <c r="O2146" s="48"/>
      <c r="P2146" s="48"/>
      <c r="Q2146" s="48"/>
    </row>
    <row r="2147" spans="12:17" x14ac:dyDescent="0.25">
      <c r="L2147" s="48"/>
      <c r="M2147" s="48"/>
      <c r="N2147" s="48"/>
      <c r="O2147" s="48"/>
      <c r="P2147" s="48"/>
      <c r="Q2147" s="48"/>
    </row>
    <row r="2148" spans="12:17" x14ac:dyDescent="0.25">
      <c r="L2148" s="48"/>
      <c r="M2148" s="48"/>
      <c r="N2148" s="48"/>
      <c r="O2148" s="48"/>
      <c r="P2148" s="48"/>
      <c r="Q2148" s="48"/>
    </row>
    <row r="2149" spans="12:17" x14ac:dyDescent="0.25">
      <c r="L2149" s="48"/>
      <c r="M2149" s="48"/>
      <c r="N2149" s="48"/>
      <c r="O2149" s="48"/>
      <c r="P2149" s="48"/>
      <c r="Q2149" s="48"/>
    </row>
    <row r="2150" spans="12:17" x14ac:dyDescent="0.25">
      <c r="L2150" s="48"/>
      <c r="M2150" s="48"/>
      <c r="N2150" s="48"/>
      <c r="O2150" s="48"/>
      <c r="P2150" s="48"/>
      <c r="Q2150" s="48"/>
    </row>
    <row r="2151" spans="12:17" x14ac:dyDescent="0.25">
      <c r="L2151" s="48"/>
      <c r="M2151" s="48"/>
      <c r="N2151" s="48"/>
      <c r="O2151" s="48"/>
      <c r="P2151" s="48"/>
      <c r="Q2151" s="48"/>
    </row>
    <row r="2152" spans="12:17" x14ac:dyDescent="0.25">
      <c r="L2152" s="48"/>
      <c r="M2152" s="48"/>
      <c r="N2152" s="48"/>
      <c r="O2152" s="48"/>
      <c r="P2152" s="48"/>
      <c r="Q2152" s="48"/>
    </row>
    <row r="2153" spans="12:17" x14ac:dyDescent="0.25">
      <c r="L2153" s="48"/>
      <c r="M2153" s="48"/>
      <c r="N2153" s="48"/>
      <c r="O2153" s="48"/>
      <c r="P2153" s="48"/>
      <c r="Q2153" s="48"/>
    </row>
    <row r="2154" spans="12:17" x14ac:dyDescent="0.25">
      <c r="L2154" s="48"/>
      <c r="M2154" s="48"/>
      <c r="N2154" s="48"/>
      <c r="O2154" s="48"/>
      <c r="P2154" s="48"/>
      <c r="Q2154" s="48"/>
    </row>
    <row r="2155" spans="12:17" x14ac:dyDescent="0.25">
      <c r="L2155" s="48"/>
      <c r="M2155" s="48"/>
      <c r="N2155" s="48"/>
      <c r="O2155" s="48"/>
      <c r="P2155" s="48"/>
      <c r="Q2155" s="48"/>
    </row>
    <row r="2156" spans="12:17" x14ac:dyDescent="0.25">
      <c r="L2156" s="48"/>
      <c r="M2156" s="48"/>
      <c r="N2156" s="48"/>
      <c r="O2156" s="48"/>
      <c r="P2156" s="48"/>
      <c r="Q2156" s="48"/>
    </row>
    <row r="2157" spans="12:17" x14ac:dyDescent="0.25">
      <c r="L2157" s="48"/>
      <c r="M2157" s="48"/>
      <c r="N2157" s="48"/>
      <c r="O2157" s="48"/>
      <c r="P2157" s="48"/>
      <c r="Q2157" s="48"/>
    </row>
    <row r="2158" spans="12:17" x14ac:dyDescent="0.25">
      <c r="L2158" s="48"/>
      <c r="M2158" s="48"/>
      <c r="N2158" s="48"/>
      <c r="O2158" s="48"/>
      <c r="P2158" s="48"/>
      <c r="Q2158" s="48"/>
    </row>
    <row r="2159" spans="12:17" x14ac:dyDescent="0.25">
      <c r="L2159" s="48"/>
      <c r="M2159" s="48"/>
      <c r="N2159" s="48"/>
      <c r="O2159" s="48"/>
      <c r="P2159" s="48"/>
      <c r="Q2159" s="48"/>
    </row>
    <row r="2160" spans="12:17" x14ac:dyDescent="0.25">
      <c r="L2160" s="48"/>
      <c r="M2160" s="48"/>
      <c r="N2160" s="48"/>
      <c r="O2160" s="48"/>
      <c r="P2160" s="48"/>
      <c r="Q2160" s="48"/>
    </row>
    <row r="2161" spans="12:17" x14ac:dyDescent="0.25">
      <c r="L2161" s="48"/>
      <c r="M2161" s="48"/>
      <c r="N2161" s="48"/>
      <c r="O2161" s="48"/>
      <c r="P2161" s="48"/>
      <c r="Q2161" s="48"/>
    </row>
    <row r="2162" spans="12:17" x14ac:dyDescent="0.25">
      <c r="L2162" s="48"/>
      <c r="M2162" s="48"/>
      <c r="N2162" s="48"/>
      <c r="O2162" s="48"/>
      <c r="P2162" s="48"/>
      <c r="Q2162" s="48"/>
    </row>
    <row r="2163" spans="12:17" x14ac:dyDescent="0.25">
      <c r="L2163" s="48"/>
      <c r="M2163" s="48"/>
      <c r="N2163" s="48"/>
      <c r="O2163" s="48"/>
      <c r="P2163" s="48"/>
      <c r="Q2163" s="48"/>
    </row>
    <row r="2164" spans="12:17" x14ac:dyDescent="0.25">
      <c r="L2164" s="48"/>
      <c r="M2164" s="48"/>
      <c r="N2164" s="48"/>
      <c r="O2164" s="48"/>
      <c r="P2164" s="48"/>
      <c r="Q2164" s="48"/>
    </row>
    <row r="2165" spans="12:17" x14ac:dyDescent="0.25">
      <c r="L2165" s="48"/>
      <c r="M2165" s="48"/>
      <c r="N2165" s="48"/>
      <c r="O2165" s="48"/>
      <c r="P2165" s="48"/>
      <c r="Q2165" s="48"/>
    </row>
    <row r="2166" spans="12:17" x14ac:dyDescent="0.25">
      <c r="L2166" s="48"/>
      <c r="M2166" s="48"/>
      <c r="N2166" s="48"/>
      <c r="O2166" s="48"/>
      <c r="P2166" s="48"/>
      <c r="Q2166" s="48"/>
    </row>
    <row r="2167" spans="12:17" x14ac:dyDescent="0.25">
      <c r="L2167" s="48"/>
      <c r="M2167" s="48"/>
      <c r="N2167" s="48"/>
      <c r="O2167" s="48"/>
      <c r="P2167" s="48"/>
      <c r="Q2167" s="48"/>
    </row>
    <row r="2168" spans="12:17" x14ac:dyDescent="0.25">
      <c r="L2168" s="48"/>
      <c r="M2168" s="48"/>
      <c r="N2168" s="48"/>
      <c r="O2168" s="48"/>
      <c r="P2168" s="48"/>
      <c r="Q2168" s="48"/>
    </row>
    <row r="2169" spans="12:17" x14ac:dyDescent="0.25">
      <c r="L2169" s="48"/>
      <c r="M2169" s="48"/>
      <c r="N2169" s="48"/>
      <c r="O2169" s="48"/>
      <c r="P2169" s="48"/>
      <c r="Q2169" s="48"/>
    </row>
    <row r="2170" spans="12:17" x14ac:dyDescent="0.25">
      <c r="L2170" s="48"/>
      <c r="M2170" s="48"/>
      <c r="N2170" s="48"/>
      <c r="O2170" s="48"/>
      <c r="P2170" s="48"/>
      <c r="Q2170" s="48"/>
    </row>
    <row r="2171" spans="12:17" x14ac:dyDescent="0.25">
      <c r="L2171" s="48"/>
      <c r="M2171" s="48"/>
      <c r="N2171" s="48"/>
      <c r="O2171" s="48"/>
      <c r="P2171" s="48"/>
      <c r="Q2171" s="48"/>
    </row>
    <row r="2172" spans="12:17" x14ac:dyDescent="0.25">
      <c r="L2172" s="48"/>
      <c r="M2172" s="48"/>
      <c r="N2172" s="48"/>
      <c r="O2172" s="48"/>
      <c r="P2172" s="48"/>
      <c r="Q2172" s="48"/>
    </row>
    <row r="2173" spans="12:17" x14ac:dyDescent="0.25">
      <c r="L2173" s="48"/>
      <c r="M2173" s="48"/>
      <c r="N2173" s="48"/>
      <c r="O2173" s="48"/>
      <c r="P2173" s="48"/>
      <c r="Q2173" s="48"/>
    </row>
    <row r="2174" spans="12:17" x14ac:dyDescent="0.25">
      <c r="L2174" s="48"/>
      <c r="M2174" s="48"/>
      <c r="N2174" s="48"/>
      <c r="O2174" s="48"/>
      <c r="P2174" s="48"/>
      <c r="Q2174" s="48"/>
    </row>
    <row r="2175" spans="12:17" x14ac:dyDescent="0.25">
      <c r="L2175" s="48"/>
      <c r="M2175" s="48"/>
      <c r="N2175" s="48"/>
      <c r="O2175" s="48"/>
      <c r="P2175" s="48"/>
      <c r="Q2175" s="48"/>
    </row>
    <row r="2176" spans="12:17" x14ac:dyDescent="0.25">
      <c r="L2176" s="48"/>
      <c r="M2176" s="48"/>
      <c r="N2176" s="48"/>
      <c r="O2176" s="48"/>
      <c r="P2176" s="48"/>
      <c r="Q2176" s="48"/>
    </row>
    <row r="2177" spans="12:17" x14ac:dyDescent="0.25">
      <c r="L2177" s="48"/>
      <c r="M2177" s="48"/>
      <c r="N2177" s="48"/>
      <c r="O2177" s="48"/>
      <c r="P2177" s="48"/>
      <c r="Q2177" s="48"/>
    </row>
    <row r="2178" spans="12:17" x14ac:dyDescent="0.25">
      <c r="L2178" s="48"/>
      <c r="M2178" s="48"/>
      <c r="N2178" s="48"/>
      <c r="O2178" s="48"/>
      <c r="P2178" s="48"/>
      <c r="Q2178" s="48"/>
    </row>
    <row r="2179" spans="12:17" x14ac:dyDescent="0.25">
      <c r="L2179" s="48"/>
      <c r="M2179" s="48"/>
      <c r="N2179" s="48"/>
      <c r="O2179" s="48"/>
      <c r="P2179" s="48"/>
      <c r="Q2179" s="48"/>
    </row>
    <row r="2180" spans="12:17" x14ac:dyDescent="0.25">
      <c r="L2180" s="48"/>
      <c r="M2180" s="48"/>
      <c r="N2180" s="48"/>
      <c r="O2180" s="48"/>
      <c r="P2180" s="48"/>
      <c r="Q2180" s="48"/>
    </row>
    <row r="2181" spans="12:17" x14ac:dyDescent="0.25">
      <c r="L2181" s="48"/>
      <c r="M2181" s="48"/>
      <c r="N2181" s="48"/>
      <c r="O2181" s="48"/>
      <c r="P2181" s="48"/>
      <c r="Q2181" s="48"/>
    </row>
    <row r="2182" spans="12:17" x14ac:dyDescent="0.25">
      <c r="L2182" s="48"/>
      <c r="M2182" s="48"/>
      <c r="N2182" s="48"/>
      <c r="O2182" s="48"/>
      <c r="P2182" s="48"/>
      <c r="Q2182" s="48"/>
    </row>
    <row r="2183" spans="12:17" x14ac:dyDescent="0.25">
      <c r="L2183" s="48"/>
      <c r="M2183" s="48"/>
      <c r="N2183" s="48"/>
      <c r="O2183" s="48"/>
      <c r="P2183" s="48"/>
      <c r="Q2183" s="48"/>
    </row>
    <row r="2184" spans="12:17" x14ac:dyDescent="0.25">
      <c r="L2184" s="48"/>
      <c r="M2184" s="48"/>
      <c r="N2184" s="48"/>
      <c r="O2184" s="48"/>
      <c r="P2184" s="48"/>
      <c r="Q2184" s="48"/>
    </row>
    <row r="2185" spans="12:17" x14ac:dyDescent="0.25">
      <c r="L2185" s="48"/>
      <c r="M2185" s="48"/>
      <c r="N2185" s="48"/>
      <c r="O2185" s="48"/>
      <c r="P2185" s="48"/>
      <c r="Q2185" s="48"/>
    </row>
    <row r="2186" spans="12:17" x14ac:dyDescent="0.25">
      <c r="L2186" s="48"/>
      <c r="M2186" s="48"/>
      <c r="N2186" s="48"/>
      <c r="O2186" s="48"/>
      <c r="P2186" s="48"/>
      <c r="Q2186" s="48"/>
    </row>
    <row r="2187" spans="12:17" x14ac:dyDescent="0.25">
      <c r="L2187" s="48"/>
      <c r="M2187" s="48"/>
      <c r="N2187" s="48"/>
      <c r="O2187" s="48"/>
      <c r="P2187" s="48"/>
      <c r="Q2187" s="48"/>
    </row>
    <row r="2188" spans="12:17" x14ac:dyDescent="0.25">
      <c r="L2188" s="48"/>
      <c r="M2188" s="48"/>
      <c r="N2188" s="48"/>
      <c r="O2188" s="48"/>
      <c r="P2188" s="48"/>
      <c r="Q2188" s="48"/>
    </row>
    <row r="2189" spans="12:17" x14ac:dyDescent="0.25">
      <c r="L2189" s="48"/>
      <c r="M2189" s="48"/>
      <c r="N2189" s="48"/>
      <c r="O2189" s="48"/>
      <c r="P2189" s="48"/>
      <c r="Q2189" s="48"/>
    </row>
    <row r="2190" spans="12:17" x14ac:dyDescent="0.25">
      <c r="L2190" s="48"/>
      <c r="M2190" s="48"/>
      <c r="N2190" s="48"/>
      <c r="O2190" s="48"/>
      <c r="P2190" s="48"/>
      <c r="Q2190" s="48"/>
    </row>
    <row r="2191" spans="12:17" x14ac:dyDescent="0.25">
      <c r="L2191" s="48"/>
      <c r="M2191" s="48"/>
      <c r="N2191" s="48"/>
      <c r="O2191" s="48"/>
      <c r="P2191" s="48"/>
      <c r="Q2191" s="48"/>
    </row>
    <row r="2192" spans="12:17" x14ac:dyDescent="0.25">
      <c r="L2192" s="48"/>
      <c r="M2192" s="48"/>
      <c r="N2192" s="48"/>
      <c r="O2192" s="48"/>
      <c r="P2192" s="48"/>
      <c r="Q2192" s="48"/>
    </row>
    <row r="2193" spans="12:17" x14ac:dyDescent="0.25">
      <c r="L2193" s="48"/>
      <c r="M2193" s="48"/>
      <c r="N2193" s="48"/>
      <c r="O2193" s="48"/>
      <c r="P2193" s="48"/>
      <c r="Q2193" s="48"/>
    </row>
    <row r="2194" spans="12:17" x14ac:dyDescent="0.25">
      <c r="L2194" s="48"/>
      <c r="M2194" s="48"/>
      <c r="N2194" s="48"/>
      <c r="O2194" s="48"/>
      <c r="P2194" s="48"/>
      <c r="Q2194" s="48"/>
    </row>
    <row r="2195" spans="12:17" x14ac:dyDescent="0.25">
      <c r="L2195" s="48"/>
      <c r="M2195" s="48"/>
      <c r="N2195" s="48"/>
      <c r="O2195" s="48"/>
      <c r="P2195" s="48"/>
      <c r="Q2195" s="48"/>
    </row>
    <row r="2196" spans="12:17" x14ac:dyDescent="0.25">
      <c r="L2196" s="48"/>
      <c r="M2196" s="48"/>
      <c r="N2196" s="48"/>
      <c r="O2196" s="48"/>
      <c r="P2196" s="48"/>
      <c r="Q2196" s="48"/>
    </row>
    <row r="2197" spans="12:17" x14ac:dyDescent="0.25">
      <c r="L2197" s="48"/>
      <c r="M2197" s="48"/>
      <c r="N2197" s="48"/>
      <c r="O2197" s="48"/>
      <c r="P2197" s="48"/>
      <c r="Q2197" s="48"/>
    </row>
    <row r="2198" spans="12:17" x14ac:dyDescent="0.25">
      <c r="L2198" s="48"/>
      <c r="M2198" s="48"/>
      <c r="N2198" s="48"/>
      <c r="O2198" s="48"/>
      <c r="P2198" s="48"/>
      <c r="Q2198" s="48"/>
    </row>
    <row r="2199" spans="12:17" x14ac:dyDescent="0.25">
      <c r="L2199" s="48"/>
      <c r="M2199" s="48"/>
      <c r="N2199" s="48"/>
      <c r="O2199" s="48"/>
      <c r="P2199" s="48"/>
      <c r="Q2199" s="48"/>
    </row>
    <row r="2200" spans="12:17" x14ac:dyDescent="0.25">
      <c r="L2200" s="48"/>
      <c r="M2200" s="48"/>
      <c r="N2200" s="48"/>
      <c r="O2200" s="48"/>
      <c r="P2200" s="48"/>
      <c r="Q2200" s="48"/>
    </row>
    <row r="2201" spans="12:17" x14ac:dyDescent="0.25">
      <c r="L2201" s="48"/>
      <c r="M2201" s="48"/>
      <c r="N2201" s="48"/>
      <c r="O2201" s="48"/>
      <c r="P2201" s="48"/>
      <c r="Q2201" s="48"/>
    </row>
    <row r="2202" spans="12:17" x14ac:dyDescent="0.25">
      <c r="L2202" s="48"/>
      <c r="M2202" s="48"/>
      <c r="N2202" s="48"/>
      <c r="O2202" s="48"/>
      <c r="P2202" s="48"/>
      <c r="Q2202" s="48"/>
    </row>
    <row r="2203" spans="12:17" x14ac:dyDescent="0.25">
      <c r="L2203" s="48"/>
      <c r="M2203" s="48"/>
      <c r="N2203" s="48"/>
      <c r="O2203" s="48"/>
      <c r="P2203" s="48"/>
      <c r="Q2203" s="48"/>
    </row>
    <row r="2204" spans="12:17" x14ac:dyDescent="0.25">
      <c r="L2204" s="48"/>
      <c r="M2204" s="48"/>
      <c r="N2204" s="48"/>
      <c r="O2204" s="48"/>
      <c r="P2204" s="48"/>
      <c r="Q2204" s="48"/>
    </row>
    <row r="2205" spans="12:17" x14ac:dyDescent="0.25">
      <c r="L2205" s="48"/>
      <c r="M2205" s="48"/>
      <c r="N2205" s="48"/>
      <c r="O2205" s="48"/>
      <c r="P2205" s="48"/>
      <c r="Q2205" s="48"/>
    </row>
    <row r="2206" spans="12:17" x14ac:dyDescent="0.25">
      <c r="L2206" s="48"/>
      <c r="M2206" s="48"/>
      <c r="N2206" s="48"/>
      <c r="O2206" s="48"/>
      <c r="P2206" s="48"/>
      <c r="Q2206" s="48"/>
    </row>
    <row r="2207" spans="12:17" x14ac:dyDescent="0.25">
      <c r="L2207" s="48"/>
      <c r="M2207" s="48"/>
      <c r="N2207" s="48"/>
      <c r="O2207" s="48"/>
      <c r="P2207" s="48"/>
      <c r="Q2207" s="48"/>
    </row>
    <row r="2208" spans="12:17" x14ac:dyDescent="0.25">
      <c r="L2208" s="48"/>
      <c r="M2208" s="48"/>
      <c r="N2208" s="48"/>
      <c r="O2208" s="48"/>
      <c r="P2208" s="48"/>
      <c r="Q2208" s="48"/>
    </row>
    <row r="2209" spans="12:17" x14ac:dyDescent="0.25">
      <c r="L2209" s="48"/>
      <c r="M2209" s="48"/>
      <c r="N2209" s="48"/>
      <c r="O2209" s="48"/>
      <c r="P2209" s="48"/>
      <c r="Q2209" s="48"/>
    </row>
    <row r="2210" spans="12:17" x14ac:dyDescent="0.25">
      <c r="L2210" s="48"/>
      <c r="M2210" s="48"/>
      <c r="N2210" s="48"/>
      <c r="O2210" s="48"/>
      <c r="P2210" s="48"/>
      <c r="Q2210" s="48"/>
    </row>
    <row r="2211" spans="12:17" x14ac:dyDescent="0.25">
      <c r="L2211" s="48"/>
      <c r="M2211" s="48"/>
      <c r="N2211" s="48"/>
      <c r="O2211" s="48"/>
      <c r="P2211" s="48"/>
      <c r="Q2211" s="48"/>
    </row>
    <row r="2212" spans="12:17" x14ac:dyDescent="0.25">
      <c r="L2212" s="48"/>
      <c r="M2212" s="48"/>
      <c r="N2212" s="48"/>
      <c r="O2212" s="48"/>
      <c r="P2212" s="48"/>
      <c r="Q2212" s="48"/>
    </row>
    <row r="2213" spans="12:17" x14ac:dyDescent="0.25">
      <c r="L2213" s="48"/>
      <c r="M2213" s="48"/>
      <c r="N2213" s="48"/>
      <c r="O2213" s="48"/>
      <c r="P2213" s="48"/>
      <c r="Q2213" s="48"/>
    </row>
    <row r="2214" spans="12:17" x14ac:dyDescent="0.25">
      <c r="L2214" s="48"/>
      <c r="M2214" s="48"/>
      <c r="N2214" s="48"/>
      <c r="O2214" s="48"/>
      <c r="P2214" s="48"/>
      <c r="Q2214" s="48"/>
    </row>
    <row r="2215" spans="12:17" x14ac:dyDescent="0.25">
      <c r="L2215" s="48"/>
      <c r="M2215" s="48"/>
      <c r="N2215" s="48"/>
      <c r="O2215" s="48"/>
      <c r="P2215" s="48"/>
      <c r="Q2215" s="48"/>
    </row>
    <row r="2216" spans="12:17" x14ac:dyDescent="0.25">
      <c r="L2216" s="48"/>
      <c r="M2216" s="48"/>
      <c r="N2216" s="48"/>
      <c r="O2216" s="48"/>
      <c r="P2216" s="48"/>
      <c r="Q2216" s="48"/>
    </row>
    <row r="2217" spans="12:17" x14ac:dyDescent="0.25">
      <c r="L2217" s="48"/>
      <c r="M2217" s="48"/>
      <c r="N2217" s="48"/>
      <c r="O2217" s="48"/>
      <c r="P2217" s="48"/>
      <c r="Q2217" s="48"/>
    </row>
    <row r="2218" spans="12:17" x14ac:dyDescent="0.25">
      <c r="L2218" s="48"/>
      <c r="M2218" s="48"/>
      <c r="N2218" s="48"/>
      <c r="O2218" s="48"/>
      <c r="P2218" s="48"/>
      <c r="Q2218" s="48"/>
    </row>
    <row r="2219" spans="12:17" x14ac:dyDescent="0.25">
      <c r="L2219" s="48"/>
      <c r="M2219" s="48"/>
      <c r="N2219" s="48"/>
      <c r="O2219" s="48"/>
      <c r="P2219" s="48"/>
      <c r="Q2219" s="48"/>
    </row>
    <row r="2220" spans="12:17" x14ac:dyDescent="0.25">
      <c r="L2220" s="48"/>
      <c r="M2220" s="48"/>
      <c r="N2220" s="48"/>
      <c r="O2220" s="48"/>
      <c r="P2220" s="48"/>
      <c r="Q2220" s="48"/>
    </row>
    <row r="2221" spans="12:17" x14ac:dyDescent="0.25">
      <c r="L2221" s="48"/>
      <c r="M2221" s="48"/>
      <c r="N2221" s="48"/>
      <c r="O2221" s="48"/>
      <c r="P2221" s="48"/>
      <c r="Q2221" s="48"/>
    </row>
    <row r="2222" spans="12:17" x14ac:dyDescent="0.25">
      <c r="L2222" s="48"/>
      <c r="M2222" s="48"/>
      <c r="N2222" s="48"/>
      <c r="O2222" s="48"/>
      <c r="P2222" s="48"/>
      <c r="Q2222" s="48"/>
    </row>
    <row r="2223" spans="12:17" x14ac:dyDescent="0.25">
      <c r="L2223" s="48"/>
      <c r="M2223" s="48"/>
      <c r="N2223" s="48"/>
      <c r="O2223" s="48"/>
      <c r="P2223" s="48"/>
      <c r="Q2223" s="48"/>
    </row>
    <row r="2224" spans="12:17" x14ac:dyDescent="0.25">
      <c r="L2224" s="48"/>
      <c r="M2224" s="48"/>
      <c r="N2224" s="48"/>
      <c r="O2224" s="48"/>
      <c r="P2224" s="48"/>
      <c r="Q2224" s="48"/>
    </row>
    <row r="2225" spans="12:17" x14ac:dyDescent="0.25">
      <c r="L2225" s="48"/>
      <c r="M2225" s="48"/>
      <c r="N2225" s="48"/>
      <c r="O2225" s="48"/>
      <c r="P2225" s="48"/>
      <c r="Q2225" s="48"/>
    </row>
    <row r="2226" spans="12:17" x14ac:dyDescent="0.25">
      <c r="L2226" s="48"/>
      <c r="M2226" s="48"/>
      <c r="N2226" s="48"/>
      <c r="O2226" s="48"/>
      <c r="P2226" s="48"/>
      <c r="Q2226" s="48"/>
    </row>
    <row r="2227" spans="12:17" x14ac:dyDescent="0.25">
      <c r="L2227" s="48"/>
      <c r="M2227" s="48"/>
      <c r="N2227" s="48"/>
      <c r="O2227" s="48"/>
      <c r="P2227" s="48"/>
      <c r="Q2227" s="48"/>
    </row>
    <row r="2228" spans="12:17" x14ac:dyDescent="0.25">
      <c r="L2228" s="48"/>
      <c r="M2228" s="48"/>
      <c r="N2228" s="48"/>
      <c r="O2228" s="48"/>
      <c r="P2228" s="48"/>
      <c r="Q2228" s="48"/>
    </row>
    <row r="2229" spans="12:17" x14ac:dyDescent="0.25">
      <c r="L2229" s="48"/>
      <c r="M2229" s="48"/>
      <c r="N2229" s="48"/>
      <c r="O2229" s="48"/>
      <c r="P2229" s="48"/>
      <c r="Q2229" s="48"/>
    </row>
    <row r="2230" spans="12:17" x14ac:dyDescent="0.25">
      <c r="L2230" s="48"/>
      <c r="M2230" s="48"/>
      <c r="N2230" s="48"/>
      <c r="O2230" s="48"/>
      <c r="P2230" s="48"/>
      <c r="Q2230" s="48"/>
    </row>
    <row r="2231" spans="12:17" x14ac:dyDescent="0.25">
      <c r="L2231" s="48"/>
      <c r="M2231" s="48"/>
      <c r="N2231" s="48"/>
      <c r="O2231" s="48"/>
      <c r="P2231" s="48"/>
      <c r="Q2231" s="48"/>
    </row>
    <row r="2232" spans="12:17" x14ac:dyDescent="0.25">
      <c r="L2232" s="48"/>
      <c r="M2232" s="48"/>
      <c r="N2232" s="48"/>
      <c r="O2232" s="48"/>
      <c r="P2232" s="48"/>
      <c r="Q2232" s="48"/>
    </row>
    <row r="2233" spans="12:17" x14ac:dyDescent="0.25">
      <c r="L2233" s="48"/>
      <c r="M2233" s="48"/>
      <c r="N2233" s="48"/>
      <c r="O2233" s="48"/>
      <c r="P2233" s="48"/>
      <c r="Q2233" s="48"/>
    </row>
    <row r="2234" spans="12:17" x14ac:dyDescent="0.25">
      <c r="L2234" s="48"/>
      <c r="M2234" s="48"/>
      <c r="N2234" s="48"/>
      <c r="O2234" s="48"/>
      <c r="P2234" s="48"/>
      <c r="Q2234" s="48"/>
    </row>
    <row r="2235" spans="12:17" x14ac:dyDescent="0.25">
      <c r="L2235" s="48"/>
      <c r="M2235" s="48"/>
      <c r="N2235" s="48"/>
      <c r="O2235" s="48"/>
      <c r="P2235" s="48"/>
      <c r="Q2235" s="48"/>
    </row>
    <row r="2236" spans="12:17" x14ac:dyDescent="0.25">
      <c r="L2236" s="48"/>
      <c r="M2236" s="48"/>
      <c r="N2236" s="48"/>
      <c r="O2236" s="48"/>
      <c r="P2236" s="48"/>
      <c r="Q2236" s="48"/>
    </row>
    <row r="2237" spans="12:17" x14ac:dyDescent="0.25">
      <c r="L2237" s="48"/>
      <c r="M2237" s="48"/>
      <c r="N2237" s="48"/>
      <c r="O2237" s="48"/>
      <c r="P2237" s="48"/>
      <c r="Q2237" s="48"/>
    </row>
    <row r="2238" spans="12:17" x14ac:dyDescent="0.25">
      <c r="L2238" s="48"/>
      <c r="M2238" s="48"/>
      <c r="N2238" s="48"/>
      <c r="O2238" s="48"/>
      <c r="P2238" s="48"/>
      <c r="Q2238" s="48"/>
    </row>
    <row r="2239" spans="12:17" x14ac:dyDescent="0.25">
      <c r="L2239" s="48"/>
      <c r="M2239" s="48"/>
      <c r="N2239" s="48"/>
      <c r="O2239" s="48"/>
      <c r="P2239" s="48"/>
      <c r="Q2239" s="48"/>
    </row>
    <row r="2240" spans="12:17" x14ac:dyDescent="0.25">
      <c r="L2240" s="48"/>
      <c r="M2240" s="48"/>
      <c r="N2240" s="48"/>
      <c r="O2240" s="48"/>
      <c r="P2240" s="48"/>
      <c r="Q2240" s="48"/>
    </row>
    <row r="2241" spans="12:17" x14ac:dyDescent="0.25">
      <c r="L2241" s="48"/>
      <c r="M2241" s="48"/>
      <c r="N2241" s="48"/>
      <c r="O2241" s="48"/>
      <c r="P2241" s="48"/>
      <c r="Q2241" s="48"/>
    </row>
    <row r="2242" spans="12:17" x14ac:dyDescent="0.25">
      <c r="L2242" s="48"/>
      <c r="M2242" s="48"/>
      <c r="N2242" s="48"/>
      <c r="O2242" s="48"/>
      <c r="P2242" s="48"/>
      <c r="Q2242" s="48"/>
    </row>
    <row r="2243" spans="12:17" x14ac:dyDescent="0.25">
      <c r="L2243" s="48"/>
      <c r="M2243" s="48"/>
      <c r="N2243" s="48"/>
      <c r="O2243" s="48"/>
      <c r="P2243" s="48"/>
      <c r="Q2243" s="48"/>
    </row>
    <row r="2244" spans="12:17" x14ac:dyDescent="0.25">
      <c r="L2244" s="48"/>
      <c r="M2244" s="48"/>
      <c r="N2244" s="48"/>
      <c r="O2244" s="48"/>
      <c r="P2244" s="48"/>
      <c r="Q2244" s="48"/>
    </row>
    <row r="2245" spans="12:17" x14ac:dyDescent="0.25">
      <c r="L2245" s="48"/>
      <c r="M2245" s="48"/>
      <c r="N2245" s="48"/>
      <c r="O2245" s="48"/>
      <c r="P2245" s="48"/>
      <c r="Q2245" s="48"/>
    </row>
    <row r="2246" spans="12:17" x14ac:dyDescent="0.25">
      <c r="L2246" s="48"/>
      <c r="M2246" s="48"/>
      <c r="N2246" s="48"/>
      <c r="O2246" s="48"/>
      <c r="P2246" s="48"/>
      <c r="Q2246" s="48"/>
    </row>
    <row r="2247" spans="12:17" x14ac:dyDescent="0.25">
      <c r="L2247" s="48"/>
      <c r="M2247" s="48"/>
      <c r="N2247" s="48"/>
      <c r="O2247" s="48"/>
      <c r="P2247" s="48"/>
      <c r="Q2247" s="48"/>
    </row>
    <row r="2248" spans="12:17" x14ac:dyDescent="0.25">
      <c r="L2248" s="48"/>
      <c r="M2248" s="48"/>
      <c r="N2248" s="48"/>
      <c r="O2248" s="48"/>
      <c r="P2248" s="48"/>
      <c r="Q2248" s="48"/>
    </row>
    <row r="2249" spans="12:17" x14ac:dyDescent="0.25">
      <c r="L2249" s="48"/>
      <c r="M2249" s="48"/>
      <c r="N2249" s="48"/>
      <c r="O2249" s="48"/>
      <c r="P2249" s="48"/>
      <c r="Q2249" s="48"/>
    </row>
    <row r="2250" spans="12:17" x14ac:dyDescent="0.25">
      <c r="L2250" s="48"/>
      <c r="M2250" s="48"/>
      <c r="N2250" s="48"/>
      <c r="O2250" s="48"/>
      <c r="P2250" s="48"/>
      <c r="Q2250" s="48"/>
    </row>
    <row r="2251" spans="12:17" x14ac:dyDescent="0.25">
      <c r="L2251" s="48"/>
      <c r="M2251" s="48"/>
      <c r="N2251" s="48"/>
      <c r="O2251" s="48"/>
      <c r="P2251" s="48"/>
      <c r="Q2251" s="48"/>
    </row>
    <row r="2252" spans="12:17" x14ac:dyDescent="0.25">
      <c r="L2252" s="48"/>
      <c r="M2252" s="48"/>
      <c r="N2252" s="48"/>
      <c r="O2252" s="48"/>
      <c r="P2252" s="48"/>
      <c r="Q2252" s="48"/>
    </row>
    <row r="2253" spans="12:17" x14ac:dyDescent="0.25">
      <c r="L2253" s="48"/>
      <c r="M2253" s="48"/>
      <c r="N2253" s="48"/>
      <c r="O2253" s="48"/>
      <c r="P2253" s="48"/>
      <c r="Q2253" s="48"/>
    </row>
    <row r="2254" spans="12:17" x14ac:dyDescent="0.25">
      <c r="L2254" s="48"/>
      <c r="M2254" s="48"/>
      <c r="N2254" s="48"/>
      <c r="O2254" s="48"/>
      <c r="P2254" s="48"/>
      <c r="Q2254" s="48"/>
    </row>
    <row r="2255" spans="12:17" x14ac:dyDescent="0.25">
      <c r="L2255" s="48"/>
      <c r="M2255" s="48"/>
      <c r="N2255" s="48"/>
      <c r="O2255" s="48"/>
      <c r="P2255" s="48"/>
      <c r="Q2255" s="48"/>
    </row>
    <row r="2256" spans="12:17" x14ac:dyDescent="0.25">
      <c r="L2256" s="48"/>
      <c r="M2256" s="48"/>
      <c r="N2256" s="48"/>
      <c r="O2256" s="48"/>
      <c r="P2256" s="48"/>
      <c r="Q2256" s="48"/>
    </row>
    <row r="2257" spans="12:17" x14ac:dyDescent="0.25">
      <c r="L2257" s="48"/>
      <c r="M2257" s="48"/>
      <c r="N2257" s="48"/>
      <c r="O2257" s="48"/>
      <c r="P2257" s="48"/>
      <c r="Q2257" s="48"/>
    </row>
    <row r="2258" spans="12:17" x14ac:dyDescent="0.25">
      <c r="L2258" s="48"/>
      <c r="M2258" s="48"/>
      <c r="N2258" s="48"/>
      <c r="O2258" s="48"/>
      <c r="P2258" s="48"/>
      <c r="Q2258" s="48"/>
    </row>
    <row r="2259" spans="12:17" x14ac:dyDescent="0.25">
      <c r="L2259" s="48"/>
      <c r="M2259" s="48"/>
      <c r="N2259" s="48"/>
      <c r="O2259" s="48"/>
      <c r="P2259" s="48"/>
      <c r="Q2259" s="48"/>
    </row>
    <row r="2260" spans="12:17" x14ac:dyDescent="0.25">
      <c r="L2260" s="48"/>
      <c r="M2260" s="48"/>
      <c r="N2260" s="48"/>
      <c r="O2260" s="48"/>
      <c r="P2260" s="48"/>
      <c r="Q2260" s="48"/>
    </row>
    <row r="2261" spans="12:17" x14ac:dyDescent="0.25">
      <c r="L2261" s="48"/>
      <c r="M2261" s="48"/>
      <c r="N2261" s="48"/>
      <c r="O2261" s="48"/>
      <c r="P2261" s="48"/>
      <c r="Q2261" s="48"/>
    </row>
    <row r="2262" spans="12:17" x14ac:dyDescent="0.25">
      <c r="L2262" s="48"/>
      <c r="M2262" s="48"/>
      <c r="N2262" s="48"/>
      <c r="O2262" s="48"/>
      <c r="P2262" s="48"/>
      <c r="Q2262" s="48"/>
    </row>
    <row r="2263" spans="12:17" x14ac:dyDescent="0.25">
      <c r="L2263" s="48"/>
      <c r="M2263" s="48"/>
      <c r="N2263" s="48"/>
      <c r="O2263" s="48"/>
      <c r="P2263" s="48"/>
      <c r="Q2263" s="48"/>
    </row>
    <row r="2264" spans="12:17" x14ac:dyDescent="0.25">
      <c r="L2264" s="48"/>
      <c r="M2264" s="48"/>
      <c r="N2264" s="48"/>
      <c r="O2264" s="48"/>
      <c r="P2264" s="48"/>
      <c r="Q2264" s="48"/>
    </row>
    <row r="2265" spans="12:17" x14ac:dyDescent="0.25">
      <c r="L2265" s="48"/>
      <c r="M2265" s="48"/>
      <c r="N2265" s="48"/>
      <c r="O2265" s="48"/>
      <c r="P2265" s="48"/>
      <c r="Q2265" s="48"/>
    </row>
    <row r="2266" spans="12:17" x14ac:dyDescent="0.25">
      <c r="L2266" s="48"/>
      <c r="M2266" s="48"/>
      <c r="N2266" s="48"/>
      <c r="O2266" s="48"/>
      <c r="P2266" s="48"/>
      <c r="Q2266" s="48"/>
    </row>
    <row r="2267" spans="12:17" x14ac:dyDescent="0.25">
      <c r="L2267" s="48"/>
      <c r="M2267" s="48"/>
      <c r="N2267" s="48"/>
      <c r="O2267" s="48"/>
      <c r="P2267" s="48"/>
      <c r="Q2267" s="48"/>
    </row>
    <row r="2268" spans="12:17" x14ac:dyDescent="0.25">
      <c r="L2268" s="48"/>
      <c r="M2268" s="48"/>
      <c r="N2268" s="48"/>
      <c r="O2268" s="48"/>
      <c r="P2268" s="48"/>
      <c r="Q2268" s="48"/>
    </row>
    <row r="2269" spans="12:17" x14ac:dyDescent="0.25">
      <c r="L2269" s="48"/>
      <c r="M2269" s="48"/>
      <c r="N2269" s="48"/>
      <c r="O2269" s="48"/>
      <c r="P2269" s="48"/>
      <c r="Q2269" s="48"/>
    </row>
    <row r="2270" spans="12:17" x14ac:dyDescent="0.25">
      <c r="L2270" s="48"/>
      <c r="M2270" s="48"/>
      <c r="N2270" s="48"/>
      <c r="O2270" s="48"/>
      <c r="P2270" s="48"/>
      <c r="Q2270" s="48"/>
    </row>
    <row r="2271" spans="12:17" x14ac:dyDescent="0.25">
      <c r="L2271" s="48"/>
      <c r="M2271" s="48"/>
      <c r="N2271" s="48"/>
      <c r="O2271" s="48"/>
      <c r="P2271" s="48"/>
      <c r="Q2271" s="48"/>
    </row>
    <row r="2272" spans="12:17" x14ac:dyDescent="0.25">
      <c r="L2272" s="48"/>
      <c r="M2272" s="48"/>
      <c r="N2272" s="48"/>
      <c r="O2272" s="48"/>
      <c r="P2272" s="48"/>
      <c r="Q2272" s="48"/>
    </row>
    <row r="2273" spans="12:17" x14ac:dyDescent="0.25">
      <c r="L2273" s="48"/>
      <c r="M2273" s="48"/>
      <c r="N2273" s="48"/>
      <c r="O2273" s="48"/>
      <c r="P2273" s="48"/>
      <c r="Q2273" s="48"/>
    </row>
    <row r="2274" spans="12:17" x14ac:dyDescent="0.25">
      <c r="L2274" s="48"/>
      <c r="M2274" s="48"/>
      <c r="N2274" s="48"/>
      <c r="O2274" s="48"/>
      <c r="P2274" s="48"/>
      <c r="Q2274" s="48"/>
    </row>
    <row r="2275" spans="12:17" x14ac:dyDescent="0.25">
      <c r="L2275" s="48"/>
      <c r="M2275" s="48"/>
      <c r="N2275" s="48"/>
      <c r="O2275" s="48"/>
      <c r="P2275" s="48"/>
      <c r="Q2275" s="48"/>
    </row>
    <row r="2276" spans="12:17" x14ac:dyDescent="0.25">
      <c r="L2276" s="48"/>
      <c r="M2276" s="48"/>
      <c r="N2276" s="48"/>
      <c r="O2276" s="48"/>
      <c r="P2276" s="48"/>
      <c r="Q2276" s="48"/>
    </row>
    <row r="2277" spans="12:17" x14ac:dyDescent="0.25">
      <c r="L2277" s="48"/>
      <c r="M2277" s="48"/>
      <c r="N2277" s="48"/>
      <c r="O2277" s="48"/>
      <c r="P2277" s="48"/>
      <c r="Q2277" s="48"/>
    </row>
    <row r="2278" spans="12:17" x14ac:dyDescent="0.25">
      <c r="L2278" s="48"/>
      <c r="M2278" s="48"/>
      <c r="N2278" s="48"/>
      <c r="O2278" s="48"/>
      <c r="P2278" s="48"/>
      <c r="Q2278" s="48"/>
    </row>
    <row r="2279" spans="12:17" x14ac:dyDescent="0.25">
      <c r="L2279" s="48"/>
      <c r="M2279" s="48"/>
      <c r="N2279" s="48"/>
      <c r="O2279" s="48"/>
      <c r="P2279" s="48"/>
      <c r="Q2279" s="48"/>
    </row>
    <row r="2280" spans="12:17" x14ac:dyDescent="0.25">
      <c r="L2280" s="48"/>
      <c r="M2280" s="48"/>
      <c r="N2280" s="48"/>
      <c r="O2280" s="48"/>
      <c r="P2280" s="48"/>
      <c r="Q2280" s="48"/>
    </row>
    <row r="2281" spans="12:17" x14ac:dyDescent="0.25">
      <c r="L2281" s="48"/>
      <c r="M2281" s="48"/>
      <c r="N2281" s="48"/>
      <c r="O2281" s="48"/>
      <c r="P2281" s="48"/>
      <c r="Q2281" s="48"/>
    </row>
    <row r="2282" spans="12:17" x14ac:dyDescent="0.25">
      <c r="L2282" s="48"/>
      <c r="M2282" s="48"/>
      <c r="N2282" s="48"/>
      <c r="O2282" s="48"/>
      <c r="P2282" s="48"/>
      <c r="Q2282" s="48"/>
    </row>
    <row r="2283" spans="12:17" x14ac:dyDescent="0.25">
      <c r="L2283" s="48"/>
      <c r="M2283" s="48"/>
      <c r="N2283" s="48"/>
      <c r="O2283" s="48"/>
      <c r="P2283" s="48"/>
      <c r="Q2283" s="48"/>
    </row>
    <row r="2284" spans="12:17" x14ac:dyDescent="0.25">
      <c r="L2284" s="48"/>
      <c r="M2284" s="48"/>
      <c r="N2284" s="48"/>
      <c r="O2284" s="48"/>
      <c r="P2284" s="48"/>
      <c r="Q2284" s="48"/>
    </row>
    <row r="2285" spans="12:17" x14ac:dyDescent="0.25">
      <c r="L2285" s="48"/>
      <c r="M2285" s="48"/>
      <c r="N2285" s="48"/>
      <c r="O2285" s="48"/>
      <c r="P2285" s="48"/>
      <c r="Q2285" s="48"/>
    </row>
    <row r="2286" spans="12:17" x14ac:dyDescent="0.25">
      <c r="L2286" s="48"/>
      <c r="M2286" s="48"/>
      <c r="N2286" s="48"/>
      <c r="O2286" s="48"/>
      <c r="P2286" s="48"/>
      <c r="Q2286" s="48"/>
    </row>
    <row r="2287" spans="12:17" x14ac:dyDescent="0.25">
      <c r="L2287" s="48"/>
      <c r="M2287" s="48"/>
      <c r="N2287" s="48"/>
      <c r="O2287" s="48"/>
      <c r="P2287" s="48"/>
      <c r="Q2287" s="48"/>
    </row>
    <row r="2288" spans="12:17" x14ac:dyDescent="0.25">
      <c r="L2288" s="48"/>
      <c r="M2288" s="48"/>
      <c r="N2288" s="48"/>
      <c r="O2288" s="48"/>
      <c r="P2288" s="48"/>
      <c r="Q2288" s="48"/>
    </row>
    <row r="2289" spans="12:17" x14ac:dyDescent="0.25">
      <c r="L2289" s="48"/>
      <c r="M2289" s="48"/>
      <c r="N2289" s="48"/>
      <c r="O2289" s="48"/>
      <c r="P2289" s="48"/>
      <c r="Q2289" s="48"/>
    </row>
    <row r="2290" spans="12:17" x14ac:dyDescent="0.25">
      <c r="L2290" s="48"/>
      <c r="M2290" s="48"/>
      <c r="N2290" s="48"/>
      <c r="O2290" s="48"/>
      <c r="P2290" s="48"/>
      <c r="Q2290" s="48"/>
    </row>
    <row r="2291" spans="12:17" x14ac:dyDescent="0.25">
      <c r="L2291" s="48"/>
      <c r="M2291" s="48"/>
      <c r="N2291" s="48"/>
      <c r="O2291" s="48"/>
      <c r="P2291" s="48"/>
      <c r="Q2291" s="48"/>
    </row>
    <row r="2292" spans="12:17" x14ac:dyDescent="0.25">
      <c r="L2292" s="48"/>
      <c r="M2292" s="48"/>
      <c r="N2292" s="48"/>
      <c r="O2292" s="48"/>
      <c r="P2292" s="48"/>
      <c r="Q2292" s="48"/>
    </row>
    <row r="2293" spans="12:17" x14ac:dyDescent="0.25">
      <c r="L2293" s="48"/>
      <c r="M2293" s="48"/>
      <c r="N2293" s="48"/>
      <c r="O2293" s="48"/>
      <c r="P2293" s="48"/>
      <c r="Q2293" s="48"/>
    </row>
    <row r="2294" spans="12:17" x14ac:dyDescent="0.25">
      <c r="L2294" s="48"/>
      <c r="M2294" s="48"/>
      <c r="N2294" s="48"/>
      <c r="O2294" s="48"/>
      <c r="P2294" s="48"/>
      <c r="Q2294" s="48"/>
    </row>
    <row r="2295" spans="12:17" x14ac:dyDescent="0.25">
      <c r="L2295" s="48"/>
      <c r="M2295" s="48"/>
      <c r="N2295" s="48"/>
      <c r="O2295" s="48"/>
      <c r="P2295" s="48"/>
      <c r="Q2295" s="48"/>
    </row>
    <row r="2296" spans="12:17" x14ac:dyDescent="0.25">
      <c r="L2296" s="48"/>
      <c r="M2296" s="48"/>
      <c r="N2296" s="48"/>
      <c r="O2296" s="48"/>
      <c r="P2296" s="48"/>
      <c r="Q2296" s="48"/>
    </row>
    <row r="2297" spans="12:17" x14ac:dyDescent="0.25">
      <c r="L2297" s="48"/>
      <c r="M2297" s="48"/>
      <c r="N2297" s="48"/>
      <c r="O2297" s="48"/>
      <c r="P2297" s="48"/>
      <c r="Q2297" s="48"/>
    </row>
    <row r="2298" spans="12:17" x14ac:dyDescent="0.25">
      <c r="L2298" s="48"/>
      <c r="M2298" s="48"/>
      <c r="N2298" s="48"/>
      <c r="O2298" s="48"/>
      <c r="P2298" s="48"/>
      <c r="Q2298" s="48"/>
    </row>
    <row r="2299" spans="12:17" x14ac:dyDescent="0.25">
      <c r="L2299" s="48"/>
      <c r="M2299" s="48"/>
      <c r="N2299" s="48"/>
      <c r="O2299" s="48"/>
      <c r="P2299" s="48"/>
      <c r="Q2299" s="48"/>
    </row>
    <row r="2300" spans="12:17" x14ac:dyDescent="0.25">
      <c r="L2300" s="48"/>
      <c r="M2300" s="48"/>
      <c r="N2300" s="48"/>
      <c r="O2300" s="48"/>
      <c r="P2300" s="48"/>
      <c r="Q2300" s="48"/>
    </row>
    <row r="2301" spans="12:17" x14ac:dyDescent="0.25">
      <c r="L2301" s="48"/>
      <c r="M2301" s="48"/>
      <c r="N2301" s="48"/>
      <c r="O2301" s="48"/>
      <c r="P2301" s="48"/>
      <c r="Q2301" s="48"/>
    </row>
    <row r="2302" spans="12:17" x14ac:dyDescent="0.25">
      <c r="L2302" s="48"/>
      <c r="M2302" s="48"/>
      <c r="N2302" s="48"/>
      <c r="O2302" s="48"/>
      <c r="P2302" s="48"/>
      <c r="Q2302" s="48"/>
    </row>
    <row r="2303" spans="12:17" x14ac:dyDescent="0.25">
      <c r="L2303" s="48"/>
      <c r="M2303" s="48"/>
      <c r="N2303" s="48"/>
      <c r="O2303" s="48"/>
      <c r="P2303" s="48"/>
      <c r="Q2303" s="48"/>
    </row>
    <row r="2304" spans="12:17" x14ac:dyDescent="0.25">
      <c r="L2304" s="48"/>
      <c r="M2304" s="48"/>
      <c r="N2304" s="48"/>
      <c r="O2304" s="48"/>
      <c r="P2304" s="48"/>
      <c r="Q2304" s="48"/>
    </row>
    <row r="2305" spans="12:17" x14ac:dyDescent="0.25">
      <c r="L2305" s="48"/>
      <c r="M2305" s="48"/>
      <c r="N2305" s="48"/>
      <c r="O2305" s="48"/>
      <c r="P2305" s="48"/>
      <c r="Q2305" s="48"/>
    </row>
    <row r="2306" spans="12:17" x14ac:dyDescent="0.25">
      <c r="L2306" s="48"/>
      <c r="M2306" s="48"/>
      <c r="N2306" s="48"/>
      <c r="O2306" s="48"/>
      <c r="P2306" s="48"/>
      <c r="Q2306" s="48"/>
    </row>
    <row r="2307" spans="12:17" x14ac:dyDescent="0.25">
      <c r="L2307" s="48"/>
      <c r="M2307" s="48"/>
      <c r="N2307" s="48"/>
      <c r="O2307" s="48"/>
      <c r="P2307" s="48"/>
      <c r="Q2307" s="48"/>
    </row>
    <row r="2308" spans="12:17" x14ac:dyDescent="0.25">
      <c r="L2308" s="48"/>
      <c r="M2308" s="48"/>
      <c r="N2308" s="48"/>
      <c r="O2308" s="48"/>
      <c r="P2308" s="48"/>
      <c r="Q2308" s="48"/>
    </row>
    <row r="2309" spans="12:17" x14ac:dyDescent="0.25">
      <c r="L2309" s="48"/>
      <c r="M2309" s="48"/>
      <c r="N2309" s="48"/>
      <c r="O2309" s="48"/>
      <c r="P2309" s="48"/>
      <c r="Q2309" s="48"/>
    </row>
    <row r="2310" spans="12:17" x14ac:dyDescent="0.25">
      <c r="L2310" s="48"/>
      <c r="M2310" s="48"/>
      <c r="N2310" s="48"/>
      <c r="O2310" s="48"/>
      <c r="P2310" s="48"/>
      <c r="Q2310" s="48"/>
    </row>
    <row r="2311" spans="12:17" x14ac:dyDescent="0.25">
      <c r="L2311" s="48"/>
      <c r="M2311" s="48"/>
      <c r="N2311" s="48"/>
      <c r="O2311" s="48"/>
      <c r="P2311" s="48"/>
      <c r="Q2311" s="48"/>
    </row>
    <row r="2312" spans="12:17" x14ac:dyDescent="0.25">
      <c r="L2312" s="48"/>
      <c r="M2312" s="48"/>
      <c r="N2312" s="48"/>
      <c r="O2312" s="48"/>
      <c r="P2312" s="48"/>
      <c r="Q2312" s="48"/>
    </row>
    <row r="2313" spans="12:17" x14ac:dyDescent="0.25">
      <c r="L2313" s="48"/>
      <c r="M2313" s="48"/>
      <c r="N2313" s="48"/>
      <c r="O2313" s="48"/>
      <c r="P2313" s="48"/>
      <c r="Q2313" s="48"/>
    </row>
    <row r="2314" spans="12:17" x14ac:dyDescent="0.25">
      <c r="L2314" s="48"/>
      <c r="M2314" s="48"/>
      <c r="N2314" s="48"/>
      <c r="O2314" s="48"/>
      <c r="P2314" s="48"/>
      <c r="Q2314" s="48"/>
    </row>
    <row r="2315" spans="12:17" x14ac:dyDescent="0.25">
      <c r="L2315" s="48"/>
      <c r="M2315" s="48"/>
      <c r="N2315" s="48"/>
      <c r="O2315" s="48"/>
      <c r="P2315" s="48"/>
      <c r="Q2315" s="48"/>
    </row>
    <row r="2316" spans="12:17" x14ac:dyDescent="0.25">
      <c r="L2316" s="48"/>
      <c r="M2316" s="48"/>
      <c r="N2316" s="48"/>
      <c r="O2316" s="48"/>
      <c r="P2316" s="48"/>
      <c r="Q2316" s="48"/>
    </row>
    <row r="2317" spans="12:17" x14ac:dyDescent="0.25">
      <c r="L2317" s="48"/>
      <c r="M2317" s="48"/>
      <c r="N2317" s="48"/>
      <c r="O2317" s="48"/>
      <c r="P2317" s="48"/>
      <c r="Q2317" s="48"/>
    </row>
    <row r="2318" spans="12:17" x14ac:dyDescent="0.25">
      <c r="L2318" s="48"/>
      <c r="M2318" s="48"/>
      <c r="N2318" s="48"/>
      <c r="O2318" s="48"/>
      <c r="P2318" s="48"/>
      <c r="Q2318" s="48"/>
    </row>
    <row r="2319" spans="12:17" x14ac:dyDescent="0.25">
      <c r="L2319" s="48"/>
      <c r="M2319" s="48"/>
      <c r="N2319" s="48"/>
      <c r="O2319" s="48"/>
      <c r="P2319" s="48"/>
      <c r="Q2319" s="48"/>
    </row>
    <row r="2320" spans="12:17" x14ac:dyDescent="0.25">
      <c r="L2320" s="48"/>
      <c r="M2320" s="48"/>
      <c r="N2320" s="48"/>
      <c r="O2320" s="48"/>
      <c r="P2320" s="48"/>
      <c r="Q2320" s="48"/>
    </row>
    <row r="2321" spans="12:17" x14ac:dyDescent="0.25">
      <c r="L2321" s="48"/>
      <c r="M2321" s="48"/>
      <c r="N2321" s="48"/>
      <c r="O2321" s="48"/>
      <c r="P2321" s="48"/>
      <c r="Q2321" s="48"/>
    </row>
    <row r="2322" spans="12:17" x14ac:dyDescent="0.25">
      <c r="L2322" s="48"/>
      <c r="M2322" s="48"/>
      <c r="N2322" s="48"/>
      <c r="O2322" s="48"/>
      <c r="P2322" s="48"/>
      <c r="Q2322" s="48"/>
    </row>
    <row r="2323" spans="12:17" x14ac:dyDescent="0.25">
      <c r="L2323" s="48"/>
      <c r="M2323" s="48"/>
      <c r="N2323" s="48"/>
      <c r="O2323" s="48"/>
      <c r="P2323" s="48"/>
      <c r="Q2323" s="48"/>
    </row>
    <row r="2324" spans="12:17" x14ac:dyDescent="0.25">
      <c r="L2324" s="48"/>
      <c r="M2324" s="48"/>
      <c r="N2324" s="48"/>
      <c r="O2324" s="48"/>
      <c r="P2324" s="48"/>
      <c r="Q2324" s="48"/>
    </row>
    <row r="2325" spans="12:17" x14ac:dyDescent="0.25">
      <c r="L2325" s="48"/>
      <c r="M2325" s="48"/>
      <c r="N2325" s="48"/>
      <c r="O2325" s="48"/>
      <c r="P2325" s="48"/>
      <c r="Q2325" s="48"/>
    </row>
    <row r="2326" spans="12:17" x14ac:dyDescent="0.25">
      <c r="L2326" s="48"/>
      <c r="M2326" s="48"/>
      <c r="N2326" s="48"/>
      <c r="O2326" s="48"/>
      <c r="P2326" s="48"/>
      <c r="Q2326" s="48"/>
    </row>
    <row r="2327" spans="12:17" x14ac:dyDescent="0.25">
      <c r="L2327" s="48"/>
      <c r="M2327" s="48"/>
      <c r="N2327" s="48"/>
      <c r="O2327" s="48"/>
      <c r="P2327" s="48"/>
      <c r="Q2327" s="48"/>
    </row>
    <row r="2328" spans="12:17" x14ac:dyDescent="0.25">
      <c r="L2328" s="48"/>
      <c r="M2328" s="48"/>
      <c r="N2328" s="48"/>
      <c r="O2328" s="48"/>
      <c r="P2328" s="48"/>
      <c r="Q2328" s="48"/>
    </row>
    <row r="2329" spans="12:17" x14ac:dyDescent="0.25">
      <c r="L2329" s="48"/>
      <c r="M2329" s="48"/>
      <c r="N2329" s="48"/>
      <c r="O2329" s="48"/>
      <c r="P2329" s="48"/>
      <c r="Q2329" s="48"/>
    </row>
    <row r="2330" spans="12:17" x14ac:dyDescent="0.25">
      <c r="L2330" s="48"/>
      <c r="M2330" s="48"/>
      <c r="N2330" s="48"/>
      <c r="O2330" s="48"/>
      <c r="P2330" s="48"/>
      <c r="Q2330" s="48"/>
    </row>
    <row r="2331" spans="12:17" x14ac:dyDescent="0.25">
      <c r="L2331" s="48"/>
      <c r="M2331" s="48"/>
      <c r="N2331" s="48"/>
      <c r="O2331" s="48"/>
      <c r="P2331" s="48"/>
      <c r="Q2331" s="48"/>
    </row>
    <row r="2332" spans="12:17" x14ac:dyDescent="0.25">
      <c r="L2332" s="48"/>
      <c r="M2332" s="48"/>
      <c r="N2332" s="48"/>
      <c r="O2332" s="48"/>
      <c r="P2332" s="48"/>
      <c r="Q2332" s="48"/>
    </row>
    <row r="2333" spans="12:17" x14ac:dyDescent="0.25">
      <c r="L2333" s="48"/>
      <c r="M2333" s="48"/>
      <c r="N2333" s="48"/>
      <c r="O2333" s="48"/>
      <c r="P2333" s="48"/>
      <c r="Q2333" s="48"/>
    </row>
    <row r="2334" spans="12:17" x14ac:dyDescent="0.25">
      <c r="L2334" s="48"/>
      <c r="M2334" s="48"/>
      <c r="N2334" s="48"/>
      <c r="O2334" s="48"/>
      <c r="P2334" s="48"/>
      <c r="Q2334" s="48"/>
    </row>
    <row r="2335" spans="12:17" x14ac:dyDescent="0.25">
      <c r="L2335" s="48"/>
      <c r="M2335" s="48"/>
      <c r="N2335" s="48"/>
      <c r="O2335" s="48"/>
      <c r="P2335" s="48"/>
      <c r="Q2335" s="48"/>
    </row>
    <row r="2336" spans="12:17" x14ac:dyDescent="0.25">
      <c r="L2336" s="48"/>
      <c r="M2336" s="48"/>
      <c r="N2336" s="48"/>
      <c r="O2336" s="48"/>
      <c r="P2336" s="48"/>
      <c r="Q2336" s="48"/>
    </row>
    <row r="2337" spans="12:17" x14ac:dyDescent="0.25">
      <c r="L2337" s="48"/>
      <c r="M2337" s="48"/>
      <c r="N2337" s="48"/>
      <c r="O2337" s="48"/>
      <c r="P2337" s="48"/>
      <c r="Q2337" s="48"/>
    </row>
    <row r="2338" spans="12:17" x14ac:dyDescent="0.25">
      <c r="L2338" s="48"/>
      <c r="M2338" s="48"/>
      <c r="N2338" s="48"/>
      <c r="O2338" s="48"/>
      <c r="P2338" s="48"/>
      <c r="Q2338" s="48"/>
    </row>
    <row r="2339" spans="12:17" x14ac:dyDescent="0.25">
      <c r="L2339" s="48"/>
      <c r="M2339" s="48"/>
      <c r="N2339" s="48"/>
      <c r="O2339" s="48"/>
      <c r="P2339" s="48"/>
      <c r="Q2339" s="48"/>
    </row>
    <row r="2340" spans="12:17" x14ac:dyDescent="0.25">
      <c r="L2340" s="48"/>
      <c r="M2340" s="48"/>
      <c r="N2340" s="48"/>
      <c r="O2340" s="48"/>
      <c r="P2340" s="48"/>
      <c r="Q2340" s="48"/>
    </row>
    <row r="2341" spans="12:17" x14ac:dyDescent="0.25">
      <c r="L2341" s="48"/>
      <c r="M2341" s="48"/>
      <c r="N2341" s="48"/>
      <c r="O2341" s="48"/>
      <c r="P2341" s="48"/>
      <c r="Q2341" s="48"/>
    </row>
    <row r="2342" spans="12:17" x14ac:dyDescent="0.25">
      <c r="L2342" s="48"/>
      <c r="M2342" s="48"/>
      <c r="N2342" s="48"/>
      <c r="O2342" s="48"/>
      <c r="P2342" s="48"/>
      <c r="Q2342" s="48"/>
    </row>
    <row r="2343" spans="12:17" x14ac:dyDescent="0.25">
      <c r="L2343" s="48"/>
      <c r="M2343" s="48"/>
      <c r="N2343" s="48"/>
      <c r="O2343" s="48"/>
      <c r="P2343" s="48"/>
      <c r="Q2343" s="48"/>
    </row>
    <row r="2344" spans="12:17" x14ac:dyDescent="0.25">
      <c r="L2344" s="48"/>
      <c r="M2344" s="48"/>
      <c r="N2344" s="48"/>
      <c r="O2344" s="48"/>
      <c r="P2344" s="48"/>
      <c r="Q2344" s="48"/>
    </row>
    <row r="2345" spans="12:17" x14ac:dyDescent="0.25">
      <c r="L2345" s="48"/>
      <c r="M2345" s="48"/>
      <c r="N2345" s="48"/>
      <c r="O2345" s="48"/>
      <c r="P2345" s="48"/>
      <c r="Q2345" s="48"/>
    </row>
    <row r="2346" spans="12:17" x14ac:dyDescent="0.25">
      <c r="L2346" s="48"/>
      <c r="M2346" s="48"/>
      <c r="N2346" s="48"/>
      <c r="O2346" s="48"/>
      <c r="P2346" s="48"/>
      <c r="Q2346" s="48"/>
    </row>
    <row r="2347" spans="12:17" x14ac:dyDescent="0.25">
      <c r="L2347" s="48"/>
      <c r="M2347" s="48"/>
      <c r="N2347" s="48"/>
      <c r="O2347" s="48"/>
      <c r="P2347" s="48"/>
      <c r="Q2347" s="48"/>
    </row>
    <row r="2348" spans="12:17" x14ac:dyDescent="0.25">
      <c r="L2348" s="48"/>
      <c r="M2348" s="48"/>
      <c r="N2348" s="48"/>
      <c r="O2348" s="48"/>
      <c r="P2348" s="48"/>
      <c r="Q2348" s="48"/>
    </row>
    <row r="2349" spans="12:17" x14ac:dyDescent="0.25">
      <c r="L2349" s="48"/>
      <c r="M2349" s="48"/>
      <c r="N2349" s="48"/>
      <c r="O2349" s="48"/>
      <c r="P2349" s="48"/>
      <c r="Q2349" s="48"/>
    </row>
    <row r="2350" spans="12:17" x14ac:dyDescent="0.25">
      <c r="L2350" s="48"/>
      <c r="M2350" s="48"/>
      <c r="N2350" s="48"/>
      <c r="O2350" s="48"/>
      <c r="P2350" s="48"/>
      <c r="Q2350" s="48"/>
    </row>
    <row r="2351" spans="12:17" x14ac:dyDescent="0.25">
      <c r="L2351" s="48"/>
      <c r="M2351" s="48"/>
      <c r="N2351" s="48"/>
      <c r="O2351" s="48"/>
      <c r="P2351" s="48"/>
      <c r="Q2351" s="48"/>
    </row>
    <row r="2352" spans="12:17" x14ac:dyDescent="0.25">
      <c r="L2352" s="48"/>
      <c r="M2352" s="48"/>
      <c r="N2352" s="48"/>
      <c r="O2352" s="48"/>
      <c r="P2352" s="48"/>
      <c r="Q2352" s="48"/>
    </row>
    <row r="2353" spans="12:17" x14ac:dyDescent="0.25">
      <c r="L2353" s="48"/>
      <c r="M2353" s="48"/>
      <c r="N2353" s="48"/>
      <c r="O2353" s="48"/>
      <c r="P2353" s="48"/>
      <c r="Q2353" s="48"/>
    </row>
    <row r="2354" spans="12:17" x14ac:dyDescent="0.25">
      <c r="L2354" s="48"/>
      <c r="M2354" s="48"/>
      <c r="N2354" s="48"/>
      <c r="O2354" s="48"/>
      <c r="P2354" s="48"/>
      <c r="Q2354" s="48"/>
    </row>
    <row r="2355" spans="12:17" x14ac:dyDescent="0.25">
      <c r="L2355" s="48"/>
      <c r="M2355" s="48"/>
      <c r="N2355" s="48"/>
      <c r="O2355" s="48"/>
      <c r="P2355" s="48"/>
      <c r="Q2355" s="48"/>
    </row>
    <row r="2356" spans="12:17" x14ac:dyDescent="0.25">
      <c r="L2356" s="48"/>
      <c r="M2356" s="48"/>
      <c r="N2356" s="48"/>
      <c r="O2356" s="48"/>
      <c r="P2356" s="48"/>
      <c r="Q2356" s="48"/>
    </row>
    <row r="2357" spans="12:17" x14ac:dyDescent="0.25">
      <c r="L2357" s="48"/>
      <c r="M2357" s="48"/>
      <c r="N2357" s="48"/>
      <c r="O2357" s="48"/>
      <c r="P2357" s="48"/>
      <c r="Q2357" s="48"/>
    </row>
    <row r="2358" spans="12:17" x14ac:dyDescent="0.25">
      <c r="L2358" s="48"/>
      <c r="M2358" s="48"/>
      <c r="N2358" s="48"/>
      <c r="O2358" s="48"/>
      <c r="P2358" s="48"/>
      <c r="Q2358" s="48"/>
    </row>
    <row r="2359" spans="12:17" x14ac:dyDescent="0.25">
      <c r="L2359" s="48"/>
      <c r="M2359" s="48"/>
      <c r="N2359" s="48"/>
      <c r="O2359" s="48"/>
      <c r="P2359" s="48"/>
      <c r="Q2359" s="48"/>
    </row>
    <row r="2360" spans="12:17" x14ac:dyDescent="0.25">
      <c r="L2360" s="48"/>
      <c r="M2360" s="48"/>
      <c r="N2360" s="48"/>
      <c r="O2360" s="48"/>
      <c r="P2360" s="48"/>
      <c r="Q2360" s="48"/>
    </row>
    <row r="2361" spans="12:17" x14ac:dyDescent="0.25">
      <c r="L2361" s="48"/>
      <c r="M2361" s="48"/>
      <c r="N2361" s="48"/>
      <c r="O2361" s="48"/>
      <c r="P2361" s="48"/>
      <c r="Q2361" s="48"/>
    </row>
    <row r="2362" spans="12:17" x14ac:dyDescent="0.25">
      <c r="L2362" s="48"/>
      <c r="M2362" s="48"/>
      <c r="N2362" s="48"/>
      <c r="O2362" s="48"/>
      <c r="P2362" s="48"/>
      <c r="Q2362" s="48"/>
    </row>
    <row r="2363" spans="12:17" x14ac:dyDescent="0.25">
      <c r="L2363" s="48"/>
      <c r="M2363" s="48"/>
      <c r="N2363" s="48"/>
      <c r="O2363" s="48"/>
      <c r="P2363" s="48"/>
      <c r="Q2363" s="48"/>
    </row>
    <row r="2364" spans="12:17" x14ac:dyDescent="0.25">
      <c r="L2364" s="48"/>
      <c r="M2364" s="48"/>
      <c r="N2364" s="48"/>
      <c r="O2364" s="48"/>
      <c r="P2364" s="48"/>
      <c r="Q2364" s="48"/>
    </row>
    <row r="2365" spans="12:17" x14ac:dyDescent="0.25">
      <c r="L2365" s="48"/>
      <c r="M2365" s="48"/>
      <c r="N2365" s="48"/>
      <c r="O2365" s="48"/>
      <c r="P2365" s="48"/>
      <c r="Q2365" s="48"/>
    </row>
    <row r="2366" spans="12:17" x14ac:dyDescent="0.25">
      <c r="L2366" s="48"/>
      <c r="M2366" s="48"/>
      <c r="N2366" s="48"/>
      <c r="O2366" s="48"/>
      <c r="P2366" s="48"/>
      <c r="Q2366" s="48"/>
    </row>
    <row r="2367" spans="12:17" x14ac:dyDescent="0.25">
      <c r="L2367" s="48"/>
      <c r="M2367" s="48"/>
      <c r="N2367" s="48"/>
      <c r="O2367" s="48"/>
      <c r="P2367" s="48"/>
      <c r="Q2367" s="48"/>
    </row>
    <row r="2368" spans="12:17" x14ac:dyDescent="0.25">
      <c r="L2368" s="48"/>
      <c r="M2368" s="48"/>
      <c r="N2368" s="48"/>
      <c r="O2368" s="48"/>
      <c r="P2368" s="48"/>
      <c r="Q2368" s="48"/>
    </row>
    <row r="2369" spans="12:17" x14ac:dyDescent="0.25">
      <c r="L2369" s="48"/>
      <c r="M2369" s="48"/>
      <c r="N2369" s="48"/>
      <c r="O2369" s="48"/>
      <c r="P2369" s="48"/>
      <c r="Q2369" s="48"/>
    </row>
    <row r="2370" spans="12:17" x14ac:dyDescent="0.25">
      <c r="L2370" s="48"/>
      <c r="M2370" s="48"/>
      <c r="N2370" s="48"/>
      <c r="O2370" s="48"/>
      <c r="P2370" s="48"/>
      <c r="Q2370" s="48"/>
    </row>
    <row r="2371" spans="12:17" x14ac:dyDescent="0.25">
      <c r="L2371" s="48"/>
      <c r="M2371" s="48"/>
      <c r="N2371" s="48"/>
      <c r="O2371" s="48"/>
      <c r="P2371" s="48"/>
      <c r="Q2371" s="48"/>
    </row>
    <row r="2372" spans="12:17" x14ac:dyDescent="0.25">
      <c r="L2372" s="48"/>
      <c r="M2372" s="48"/>
      <c r="N2372" s="48"/>
      <c r="O2372" s="48"/>
      <c r="P2372" s="48"/>
      <c r="Q2372" s="48"/>
    </row>
    <row r="2373" spans="12:17" x14ac:dyDescent="0.25">
      <c r="L2373" s="48"/>
      <c r="M2373" s="48"/>
      <c r="N2373" s="48"/>
      <c r="O2373" s="48"/>
      <c r="P2373" s="48"/>
      <c r="Q2373" s="48"/>
    </row>
    <row r="2374" spans="12:17" x14ac:dyDescent="0.25">
      <c r="L2374" s="48"/>
      <c r="M2374" s="48"/>
      <c r="N2374" s="48"/>
      <c r="O2374" s="48"/>
      <c r="P2374" s="48"/>
      <c r="Q2374" s="48"/>
    </row>
    <row r="2375" spans="12:17" x14ac:dyDescent="0.25">
      <c r="L2375" s="48"/>
      <c r="M2375" s="48"/>
      <c r="N2375" s="48"/>
      <c r="O2375" s="48"/>
      <c r="P2375" s="48"/>
      <c r="Q2375" s="48"/>
    </row>
    <row r="2376" spans="12:17" x14ac:dyDescent="0.25">
      <c r="L2376" s="48"/>
      <c r="M2376" s="48"/>
      <c r="N2376" s="48"/>
      <c r="O2376" s="48"/>
      <c r="P2376" s="48"/>
      <c r="Q2376" s="48"/>
    </row>
    <row r="2377" spans="12:17" x14ac:dyDescent="0.25">
      <c r="L2377" s="48"/>
      <c r="M2377" s="48"/>
      <c r="N2377" s="48"/>
      <c r="O2377" s="48"/>
      <c r="P2377" s="48"/>
      <c r="Q2377" s="48"/>
    </row>
    <row r="2378" spans="12:17" x14ac:dyDescent="0.25">
      <c r="L2378" s="48"/>
      <c r="M2378" s="48"/>
      <c r="N2378" s="48"/>
      <c r="O2378" s="48"/>
      <c r="P2378" s="48"/>
      <c r="Q2378" s="48"/>
    </row>
    <row r="2379" spans="12:17" x14ac:dyDescent="0.25">
      <c r="L2379" s="48"/>
      <c r="M2379" s="48"/>
      <c r="N2379" s="48"/>
      <c r="O2379" s="48"/>
      <c r="P2379" s="48"/>
      <c r="Q2379" s="48"/>
    </row>
    <row r="2380" spans="12:17" x14ac:dyDescent="0.25">
      <c r="L2380" s="48"/>
      <c r="M2380" s="48"/>
      <c r="N2380" s="48"/>
      <c r="O2380" s="48"/>
      <c r="P2380" s="48"/>
      <c r="Q2380" s="48"/>
    </row>
    <row r="2381" spans="12:17" x14ac:dyDescent="0.25">
      <c r="L2381" s="48"/>
      <c r="M2381" s="48"/>
      <c r="N2381" s="48"/>
      <c r="O2381" s="48"/>
      <c r="P2381" s="48"/>
      <c r="Q2381" s="48"/>
    </row>
    <row r="2382" spans="12:17" x14ac:dyDescent="0.25">
      <c r="L2382" s="48"/>
      <c r="M2382" s="48"/>
      <c r="N2382" s="48"/>
      <c r="O2382" s="48"/>
      <c r="P2382" s="48"/>
      <c r="Q2382" s="48"/>
    </row>
    <row r="2383" spans="12:17" x14ac:dyDescent="0.25">
      <c r="L2383" s="48"/>
      <c r="M2383" s="48"/>
      <c r="N2383" s="48"/>
      <c r="O2383" s="48"/>
      <c r="P2383" s="48"/>
      <c r="Q2383" s="48"/>
    </row>
    <row r="2384" spans="12:17" x14ac:dyDescent="0.25">
      <c r="L2384" s="48"/>
      <c r="M2384" s="48"/>
      <c r="N2384" s="48"/>
      <c r="O2384" s="48"/>
      <c r="P2384" s="48"/>
      <c r="Q2384" s="48"/>
    </row>
    <row r="2385" spans="12:17" x14ac:dyDescent="0.25">
      <c r="L2385" s="48"/>
      <c r="M2385" s="48"/>
      <c r="N2385" s="48"/>
      <c r="O2385" s="48"/>
      <c r="P2385" s="48"/>
      <c r="Q2385" s="48"/>
    </row>
    <row r="2386" spans="12:17" x14ac:dyDescent="0.25">
      <c r="L2386" s="48"/>
      <c r="M2386" s="48"/>
      <c r="N2386" s="48"/>
      <c r="O2386" s="48"/>
      <c r="P2386" s="48"/>
      <c r="Q2386" s="48"/>
    </row>
    <row r="2387" spans="12:17" x14ac:dyDescent="0.25">
      <c r="L2387" s="48"/>
      <c r="M2387" s="48"/>
      <c r="N2387" s="48"/>
      <c r="O2387" s="48"/>
      <c r="P2387" s="48"/>
      <c r="Q2387" s="48"/>
    </row>
    <row r="2388" spans="12:17" x14ac:dyDescent="0.25">
      <c r="L2388" s="48"/>
      <c r="M2388" s="48"/>
      <c r="N2388" s="48"/>
      <c r="O2388" s="48"/>
      <c r="P2388" s="48"/>
      <c r="Q2388" s="48"/>
    </row>
    <row r="2389" spans="12:17" x14ac:dyDescent="0.25">
      <c r="L2389" s="48"/>
      <c r="M2389" s="48"/>
      <c r="N2389" s="48"/>
      <c r="O2389" s="48"/>
      <c r="P2389" s="48"/>
      <c r="Q2389" s="48"/>
    </row>
    <row r="2390" spans="12:17" x14ac:dyDescent="0.25">
      <c r="L2390" s="48"/>
      <c r="M2390" s="48"/>
      <c r="N2390" s="48"/>
      <c r="O2390" s="48"/>
      <c r="P2390" s="48"/>
      <c r="Q2390" s="48"/>
    </row>
    <row r="2391" spans="12:17" x14ac:dyDescent="0.25">
      <c r="L2391" s="48"/>
      <c r="M2391" s="48"/>
      <c r="N2391" s="48"/>
      <c r="O2391" s="48"/>
      <c r="P2391" s="48"/>
      <c r="Q2391" s="48"/>
    </row>
    <row r="2392" spans="12:17" x14ac:dyDescent="0.25">
      <c r="L2392" s="48"/>
      <c r="M2392" s="48"/>
      <c r="N2392" s="48"/>
      <c r="O2392" s="48"/>
      <c r="P2392" s="48"/>
      <c r="Q2392" s="48"/>
    </row>
    <row r="2393" spans="12:17" x14ac:dyDescent="0.25">
      <c r="L2393" s="48"/>
      <c r="M2393" s="48"/>
      <c r="N2393" s="48"/>
      <c r="O2393" s="48"/>
      <c r="P2393" s="48"/>
      <c r="Q2393" s="48"/>
    </row>
    <row r="2394" spans="12:17" x14ac:dyDescent="0.25">
      <c r="L2394" s="48"/>
      <c r="M2394" s="48"/>
      <c r="N2394" s="48"/>
      <c r="O2394" s="48"/>
      <c r="P2394" s="48"/>
      <c r="Q2394" s="48"/>
    </row>
    <row r="2395" spans="12:17" x14ac:dyDescent="0.25">
      <c r="L2395" s="48"/>
      <c r="M2395" s="48"/>
      <c r="N2395" s="48"/>
      <c r="O2395" s="48"/>
      <c r="P2395" s="48"/>
      <c r="Q2395" s="48"/>
    </row>
    <row r="2396" spans="12:17" x14ac:dyDescent="0.25">
      <c r="L2396" s="48"/>
      <c r="M2396" s="48"/>
      <c r="N2396" s="48"/>
      <c r="O2396" s="48"/>
      <c r="P2396" s="48"/>
      <c r="Q2396" s="48"/>
    </row>
    <row r="2397" spans="12:17" x14ac:dyDescent="0.25">
      <c r="L2397" s="48"/>
      <c r="M2397" s="48"/>
      <c r="N2397" s="48"/>
      <c r="O2397" s="48"/>
      <c r="P2397" s="48"/>
      <c r="Q2397" s="48"/>
    </row>
    <row r="2398" spans="12:17" x14ac:dyDescent="0.25">
      <c r="L2398" s="48"/>
      <c r="M2398" s="48"/>
      <c r="N2398" s="48"/>
      <c r="O2398" s="48"/>
      <c r="P2398" s="48"/>
      <c r="Q2398" s="48"/>
    </row>
    <row r="2399" spans="12:17" x14ac:dyDescent="0.25">
      <c r="L2399" s="48"/>
      <c r="M2399" s="48"/>
      <c r="N2399" s="48"/>
      <c r="O2399" s="48"/>
      <c r="P2399" s="48"/>
      <c r="Q2399" s="48"/>
    </row>
    <row r="2400" spans="12:17" x14ac:dyDescent="0.25">
      <c r="L2400" s="48"/>
      <c r="M2400" s="48"/>
      <c r="N2400" s="48"/>
      <c r="O2400" s="48"/>
      <c r="P2400" s="48"/>
      <c r="Q2400" s="48"/>
    </row>
    <row r="2401" spans="12:17" x14ac:dyDescent="0.25">
      <c r="L2401" s="48"/>
      <c r="M2401" s="48"/>
      <c r="N2401" s="48"/>
      <c r="O2401" s="48"/>
      <c r="P2401" s="48"/>
      <c r="Q2401" s="48"/>
    </row>
    <row r="2402" spans="12:17" x14ac:dyDescent="0.25">
      <c r="L2402" s="48"/>
      <c r="M2402" s="48"/>
      <c r="N2402" s="48"/>
      <c r="O2402" s="48"/>
      <c r="P2402" s="48"/>
      <c r="Q2402" s="48"/>
    </row>
    <row r="2403" spans="12:17" x14ac:dyDescent="0.25">
      <c r="L2403" s="48"/>
      <c r="M2403" s="48"/>
      <c r="N2403" s="48"/>
      <c r="O2403" s="48"/>
      <c r="P2403" s="48"/>
      <c r="Q2403" s="48"/>
    </row>
    <row r="2404" spans="12:17" x14ac:dyDescent="0.25">
      <c r="L2404" s="48"/>
      <c r="M2404" s="48"/>
      <c r="N2404" s="48"/>
      <c r="O2404" s="48"/>
      <c r="P2404" s="48"/>
      <c r="Q2404" s="48"/>
    </row>
    <row r="2405" spans="12:17" x14ac:dyDescent="0.25">
      <c r="L2405" s="48"/>
      <c r="M2405" s="48"/>
      <c r="N2405" s="48"/>
      <c r="O2405" s="48"/>
      <c r="P2405" s="48"/>
      <c r="Q2405" s="48"/>
    </row>
    <row r="2406" spans="12:17" x14ac:dyDescent="0.25">
      <c r="L2406" s="48"/>
      <c r="M2406" s="48"/>
      <c r="N2406" s="48"/>
      <c r="O2406" s="48"/>
      <c r="P2406" s="48"/>
      <c r="Q2406" s="48"/>
    </row>
    <row r="2407" spans="12:17" x14ac:dyDescent="0.25">
      <c r="L2407" s="48"/>
      <c r="M2407" s="48"/>
      <c r="N2407" s="48"/>
      <c r="O2407" s="48"/>
      <c r="P2407" s="48"/>
      <c r="Q2407" s="48"/>
    </row>
    <row r="2408" spans="12:17" x14ac:dyDescent="0.25">
      <c r="L2408" s="48"/>
      <c r="M2408" s="48"/>
      <c r="N2408" s="48"/>
      <c r="O2408" s="48"/>
      <c r="P2408" s="48"/>
      <c r="Q2408" s="48"/>
    </row>
    <row r="2409" spans="12:17" x14ac:dyDescent="0.25">
      <c r="L2409" s="48"/>
      <c r="M2409" s="48"/>
      <c r="N2409" s="48"/>
      <c r="O2409" s="48"/>
      <c r="P2409" s="48"/>
      <c r="Q2409" s="48"/>
    </row>
    <row r="2410" spans="12:17" x14ac:dyDescent="0.25">
      <c r="L2410" s="48"/>
      <c r="M2410" s="48"/>
      <c r="N2410" s="48"/>
      <c r="O2410" s="48"/>
      <c r="P2410" s="48"/>
      <c r="Q2410" s="48"/>
    </row>
    <row r="2411" spans="12:17" x14ac:dyDescent="0.25">
      <c r="L2411" s="48"/>
      <c r="M2411" s="48"/>
      <c r="N2411" s="48"/>
      <c r="O2411" s="48"/>
      <c r="P2411" s="48"/>
      <c r="Q2411" s="48"/>
    </row>
    <row r="2412" spans="12:17" x14ac:dyDescent="0.25">
      <c r="L2412" s="48"/>
      <c r="M2412" s="48"/>
      <c r="N2412" s="48"/>
      <c r="O2412" s="48"/>
      <c r="P2412" s="48"/>
      <c r="Q2412" s="48"/>
    </row>
    <row r="2413" spans="12:17" x14ac:dyDescent="0.25">
      <c r="L2413" s="48"/>
      <c r="M2413" s="48"/>
      <c r="N2413" s="48"/>
      <c r="O2413" s="48"/>
      <c r="P2413" s="48"/>
      <c r="Q2413" s="48"/>
    </row>
    <row r="2414" spans="12:17" x14ac:dyDescent="0.25">
      <c r="L2414" s="48"/>
      <c r="M2414" s="48"/>
      <c r="N2414" s="48"/>
      <c r="O2414" s="48"/>
      <c r="P2414" s="48"/>
      <c r="Q2414" s="48"/>
    </row>
    <row r="2415" spans="12:17" x14ac:dyDescent="0.25">
      <c r="L2415" s="48"/>
      <c r="M2415" s="48"/>
      <c r="N2415" s="48"/>
      <c r="O2415" s="48"/>
      <c r="P2415" s="48"/>
      <c r="Q2415" s="48"/>
    </row>
    <row r="2416" spans="12:17" x14ac:dyDescent="0.25">
      <c r="L2416" s="48"/>
      <c r="M2416" s="48"/>
      <c r="N2416" s="48"/>
      <c r="O2416" s="48"/>
      <c r="P2416" s="48"/>
      <c r="Q2416" s="48"/>
    </row>
    <row r="2417" spans="12:17" x14ac:dyDescent="0.25">
      <c r="L2417" s="48"/>
      <c r="M2417" s="48"/>
      <c r="N2417" s="48"/>
      <c r="O2417" s="48"/>
      <c r="P2417" s="48"/>
      <c r="Q2417" s="48"/>
    </row>
    <row r="2418" spans="12:17" x14ac:dyDescent="0.25">
      <c r="L2418" s="48"/>
      <c r="M2418" s="48"/>
      <c r="N2418" s="48"/>
      <c r="O2418" s="48"/>
      <c r="P2418" s="48"/>
      <c r="Q2418" s="48"/>
    </row>
    <row r="2419" spans="12:17" x14ac:dyDescent="0.25">
      <c r="L2419" s="48"/>
      <c r="M2419" s="48"/>
      <c r="N2419" s="48"/>
      <c r="O2419" s="48"/>
      <c r="P2419" s="48"/>
      <c r="Q2419" s="48"/>
    </row>
    <row r="2420" spans="12:17" x14ac:dyDescent="0.25">
      <c r="L2420" s="48"/>
      <c r="M2420" s="48"/>
      <c r="N2420" s="48"/>
      <c r="O2420" s="48"/>
      <c r="P2420" s="48"/>
      <c r="Q2420" s="48"/>
    </row>
    <row r="2421" spans="12:17" x14ac:dyDescent="0.25">
      <c r="L2421" s="48"/>
      <c r="M2421" s="48"/>
      <c r="N2421" s="48"/>
      <c r="O2421" s="48"/>
      <c r="P2421" s="48"/>
      <c r="Q2421" s="48"/>
    </row>
    <row r="2422" spans="12:17" x14ac:dyDescent="0.25">
      <c r="L2422" s="48"/>
      <c r="M2422" s="48"/>
      <c r="N2422" s="48"/>
      <c r="O2422" s="48"/>
      <c r="P2422" s="48"/>
      <c r="Q2422" s="48"/>
    </row>
    <row r="2423" spans="12:17" x14ac:dyDescent="0.25">
      <c r="L2423" s="48"/>
      <c r="M2423" s="48"/>
      <c r="N2423" s="48"/>
      <c r="O2423" s="48"/>
      <c r="P2423" s="48"/>
      <c r="Q2423" s="48"/>
    </row>
    <row r="2424" spans="12:17" x14ac:dyDescent="0.25">
      <c r="L2424" s="48"/>
      <c r="M2424" s="48"/>
      <c r="N2424" s="48"/>
      <c r="O2424" s="48"/>
      <c r="P2424" s="48"/>
      <c r="Q2424" s="48"/>
    </row>
    <row r="2425" spans="12:17" x14ac:dyDescent="0.25">
      <c r="L2425" s="48"/>
      <c r="M2425" s="48"/>
      <c r="N2425" s="48"/>
      <c r="O2425" s="48"/>
      <c r="P2425" s="48"/>
      <c r="Q2425" s="48"/>
    </row>
    <row r="2426" spans="12:17" x14ac:dyDescent="0.25">
      <c r="L2426" s="48"/>
      <c r="M2426" s="48"/>
      <c r="N2426" s="48"/>
      <c r="O2426" s="48"/>
      <c r="P2426" s="48"/>
      <c r="Q2426" s="48"/>
    </row>
    <row r="2427" spans="12:17" x14ac:dyDescent="0.25">
      <c r="L2427" s="48"/>
      <c r="M2427" s="48"/>
      <c r="N2427" s="48"/>
      <c r="O2427" s="48"/>
      <c r="P2427" s="48"/>
      <c r="Q2427" s="48"/>
    </row>
    <row r="2428" spans="12:17" x14ac:dyDescent="0.25">
      <c r="L2428" s="48"/>
      <c r="M2428" s="48"/>
      <c r="N2428" s="48"/>
      <c r="O2428" s="48"/>
      <c r="P2428" s="48"/>
      <c r="Q2428" s="48"/>
    </row>
    <row r="2429" spans="12:17" x14ac:dyDescent="0.25">
      <c r="L2429" s="48"/>
      <c r="M2429" s="48"/>
      <c r="N2429" s="48"/>
      <c r="O2429" s="48"/>
      <c r="P2429" s="48"/>
      <c r="Q2429" s="48"/>
    </row>
    <row r="2430" spans="12:17" x14ac:dyDescent="0.25">
      <c r="L2430" s="48"/>
      <c r="M2430" s="48"/>
      <c r="N2430" s="48"/>
      <c r="O2430" s="48"/>
      <c r="P2430" s="48"/>
      <c r="Q2430" s="48"/>
    </row>
    <row r="2431" spans="12:17" x14ac:dyDescent="0.25">
      <c r="L2431" s="48"/>
      <c r="M2431" s="48"/>
      <c r="N2431" s="48"/>
      <c r="O2431" s="48"/>
      <c r="P2431" s="48"/>
      <c r="Q2431" s="48"/>
    </row>
    <row r="2432" spans="12:17" x14ac:dyDescent="0.25">
      <c r="L2432" s="48"/>
      <c r="M2432" s="48"/>
      <c r="N2432" s="48"/>
      <c r="O2432" s="48"/>
      <c r="P2432" s="48"/>
      <c r="Q2432" s="48"/>
    </row>
    <row r="2433" spans="12:17" x14ac:dyDescent="0.25">
      <c r="L2433" s="48"/>
      <c r="M2433" s="48"/>
      <c r="N2433" s="48"/>
      <c r="O2433" s="48"/>
      <c r="P2433" s="48"/>
      <c r="Q2433" s="48"/>
    </row>
    <row r="2434" spans="12:17" x14ac:dyDescent="0.25">
      <c r="L2434" s="48"/>
      <c r="M2434" s="48"/>
      <c r="N2434" s="48"/>
      <c r="O2434" s="48"/>
      <c r="P2434" s="48"/>
      <c r="Q2434" s="48"/>
    </row>
    <row r="2435" spans="12:17" x14ac:dyDescent="0.25">
      <c r="L2435" s="48"/>
      <c r="M2435" s="48"/>
      <c r="N2435" s="48"/>
      <c r="O2435" s="48"/>
      <c r="P2435" s="48"/>
      <c r="Q2435" s="48"/>
    </row>
    <row r="2436" spans="12:17" x14ac:dyDescent="0.25">
      <c r="L2436" s="48"/>
      <c r="M2436" s="48"/>
      <c r="N2436" s="48"/>
      <c r="O2436" s="48"/>
      <c r="P2436" s="48"/>
      <c r="Q2436" s="48"/>
    </row>
    <row r="2437" spans="12:17" x14ac:dyDescent="0.25">
      <c r="L2437" s="48"/>
      <c r="M2437" s="48"/>
      <c r="N2437" s="48"/>
      <c r="O2437" s="48"/>
      <c r="P2437" s="48"/>
      <c r="Q2437" s="48"/>
    </row>
    <row r="2438" spans="12:17" x14ac:dyDescent="0.25">
      <c r="L2438" s="48"/>
      <c r="M2438" s="48"/>
      <c r="N2438" s="48"/>
      <c r="O2438" s="48"/>
      <c r="P2438" s="48"/>
      <c r="Q2438" s="48"/>
    </row>
    <row r="2439" spans="12:17" x14ac:dyDescent="0.25">
      <c r="L2439" s="48"/>
      <c r="M2439" s="48"/>
      <c r="N2439" s="48"/>
      <c r="O2439" s="48"/>
      <c r="P2439" s="48"/>
      <c r="Q2439" s="48"/>
    </row>
    <row r="2440" spans="12:17" x14ac:dyDescent="0.25">
      <c r="L2440" s="48"/>
      <c r="M2440" s="48"/>
      <c r="N2440" s="48"/>
      <c r="O2440" s="48"/>
      <c r="P2440" s="48"/>
      <c r="Q2440" s="48"/>
    </row>
    <row r="2441" spans="12:17" x14ac:dyDescent="0.25">
      <c r="L2441" s="48"/>
      <c r="M2441" s="48"/>
      <c r="N2441" s="48"/>
      <c r="O2441" s="48"/>
      <c r="P2441" s="48"/>
      <c r="Q2441" s="48"/>
    </row>
    <row r="2442" spans="12:17" x14ac:dyDescent="0.25">
      <c r="L2442" s="48"/>
      <c r="M2442" s="48"/>
      <c r="N2442" s="48"/>
      <c r="O2442" s="48"/>
      <c r="P2442" s="48"/>
      <c r="Q2442" s="48"/>
    </row>
    <row r="2443" spans="12:17" x14ac:dyDescent="0.25">
      <c r="L2443" s="48"/>
      <c r="M2443" s="48"/>
      <c r="N2443" s="48"/>
      <c r="O2443" s="48"/>
      <c r="P2443" s="48"/>
      <c r="Q2443" s="48"/>
    </row>
    <row r="2444" spans="12:17" x14ac:dyDescent="0.25">
      <c r="L2444" s="48"/>
      <c r="M2444" s="48"/>
      <c r="N2444" s="48"/>
      <c r="O2444" s="48"/>
      <c r="P2444" s="48"/>
      <c r="Q2444" s="48"/>
    </row>
    <row r="2445" spans="12:17" x14ac:dyDescent="0.25">
      <c r="L2445" s="48"/>
      <c r="M2445" s="48"/>
      <c r="N2445" s="48"/>
      <c r="O2445" s="48"/>
      <c r="P2445" s="48"/>
      <c r="Q2445" s="48"/>
    </row>
    <row r="2446" spans="12:17" x14ac:dyDescent="0.25">
      <c r="L2446" s="48"/>
      <c r="M2446" s="48"/>
      <c r="N2446" s="48"/>
      <c r="O2446" s="48"/>
      <c r="P2446" s="48"/>
      <c r="Q2446" s="48"/>
    </row>
    <row r="2447" spans="12:17" x14ac:dyDescent="0.25">
      <c r="L2447" s="48"/>
      <c r="M2447" s="48"/>
      <c r="N2447" s="48"/>
      <c r="O2447" s="48"/>
      <c r="P2447" s="48"/>
      <c r="Q2447" s="48"/>
    </row>
    <row r="2448" spans="12:17" x14ac:dyDescent="0.25">
      <c r="L2448" s="48"/>
      <c r="M2448" s="48"/>
      <c r="N2448" s="48"/>
      <c r="O2448" s="48"/>
      <c r="P2448" s="48"/>
      <c r="Q2448" s="48"/>
    </row>
    <row r="2449" spans="12:17" x14ac:dyDescent="0.25">
      <c r="L2449" s="48"/>
      <c r="M2449" s="48"/>
      <c r="N2449" s="48"/>
      <c r="O2449" s="48"/>
      <c r="P2449" s="48"/>
      <c r="Q2449" s="48"/>
    </row>
    <row r="2450" spans="12:17" x14ac:dyDescent="0.25">
      <c r="L2450" s="48"/>
      <c r="M2450" s="48"/>
      <c r="N2450" s="48"/>
      <c r="O2450" s="48"/>
      <c r="P2450" s="48"/>
      <c r="Q2450" s="48"/>
    </row>
    <row r="2451" spans="12:17" x14ac:dyDescent="0.25">
      <c r="L2451" s="48"/>
      <c r="M2451" s="48"/>
      <c r="N2451" s="48"/>
      <c r="O2451" s="48"/>
      <c r="P2451" s="48"/>
      <c r="Q2451" s="48"/>
    </row>
    <row r="2452" spans="12:17" x14ac:dyDescent="0.25">
      <c r="L2452" s="48"/>
      <c r="M2452" s="48"/>
      <c r="N2452" s="48"/>
      <c r="O2452" s="48"/>
      <c r="P2452" s="48"/>
      <c r="Q2452" s="48"/>
    </row>
    <row r="2453" spans="12:17" x14ac:dyDescent="0.25">
      <c r="L2453" s="48"/>
      <c r="M2453" s="48"/>
      <c r="N2453" s="48"/>
      <c r="O2453" s="48"/>
      <c r="P2453" s="48"/>
      <c r="Q2453" s="48"/>
    </row>
    <row r="2454" spans="12:17" x14ac:dyDescent="0.25">
      <c r="L2454" s="48"/>
      <c r="M2454" s="48"/>
      <c r="N2454" s="48"/>
      <c r="O2454" s="48"/>
      <c r="P2454" s="48"/>
      <c r="Q2454" s="48"/>
    </row>
    <row r="2455" spans="12:17" x14ac:dyDescent="0.25">
      <c r="L2455" s="48"/>
      <c r="M2455" s="48"/>
      <c r="N2455" s="48"/>
      <c r="O2455" s="48"/>
      <c r="P2455" s="48"/>
      <c r="Q2455" s="48"/>
    </row>
    <row r="2456" spans="12:17" x14ac:dyDescent="0.25">
      <c r="L2456" s="48"/>
      <c r="M2456" s="48"/>
      <c r="N2456" s="48"/>
      <c r="O2456" s="48"/>
      <c r="P2456" s="48"/>
      <c r="Q2456" s="48"/>
    </row>
    <row r="2457" spans="12:17" x14ac:dyDescent="0.25">
      <c r="L2457" s="48"/>
      <c r="M2457" s="48"/>
      <c r="N2457" s="48"/>
      <c r="O2457" s="48"/>
      <c r="P2457" s="48"/>
      <c r="Q2457" s="48"/>
    </row>
    <row r="2458" spans="12:17" x14ac:dyDescent="0.25">
      <c r="L2458" s="48"/>
      <c r="M2458" s="48"/>
      <c r="N2458" s="48"/>
      <c r="O2458" s="48"/>
      <c r="P2458" s="48"/>
      <c r="Q2458" s="48"/>
    </row>
    <row r="2459" spans="12:17" x14ac:dyDescent="0.25">
      <c r="L2459" s="48"/>
      <c r="M2459" s="48"/>
      <c r="N2459" s="48"/>
      <c r="O2459" s="48"/>
      <c r="P2459" s="48"/>
      <c r="Q2459" s="48"/>
    </row>
    <row r="2460" spans="12:17" x14ac:dyDescent="0.25">
      <c r="L2460" s="48"/>
      <c r="M2460" s="48"/>
      <c r="N2460" s="48"/>
      <c r="O2460" s="48"/>
      <c r="P2460" s="48"/>
      <c r="Q2460" s="48"/>
    </row>
    <row r="2461" spans="12:17" x14ac:dyDescent="0.25">
      <c r="L2461" s="48"/>
      <c r="M2461" s="48"/>
      <c r="N2461" s="48"/>
      <c r="O2461" s="48"/>
      <c r="P2461" s="48"/>
      <c r="Q2461" s="48"/>
    </row>
    <row r="2462" spans="12:17" x14ac:dyDescent="0.25">
      <c r="L2462" s="48"/>
      <c r="M2462" s="48"/>
      <c r="N2462" s="48"/>
      <c r="O2462" s="48"/>
      <c r="P2462" s="48"/>
      <c r="Q2462" s="48"/>
    </row>
    <row r="2463" spans="12:17" x14ac:dyDescent="0.25">
      <c r="L2463" s="48"/>
      <c r="M2463" s="48"/>
      <c r="N2463" s="48"/>
      <c r="O2463" s="48"/>
      <c r="P2463" s="48"/>
      <c r="Q2463" s="48"/>
    </row>
    <row r="2464" spans="12:17" x14ac:dyDescent="0.25">
      <c r="L2464" s="48"/>
      <c r="M2464" s="48"/>
      <c r="N2464" s="48"/>
      <c r="O2464" s="48"/>
      <c r="P2464" s="48"/>
      <c r="Q2464" s="48"/>
    </row>
    <row r="2465" spans="12:17" x14ac:dyDescent="0.25">
      <c r="L2465" s="48"/>
      <c r="M2465" s="48"/>
      <c r="N2465" s="48"/>
      <c r="O2465" s="48"/>
      <c r="P2465" s="48"/>
      <c r="Q2465" s="48"/>
    </row>
    <row r="2466" spans="12:17" x14ac:dyDescent="0.25">
      <c r="L2466" s="48"/>
      <c r="M2466" s="48"/>
      <c r="N2466" s="48"/>
      <c r="O2466" s="48"/>
      <c r="P2466" s="48"/>
      <c r="Q2466" s="48"/>
    </row>
    <row r="2467" spans="12:17" x14ac:dyDescent="0.25">
      <c r="L2467" s="48"/>
      <c r="M2467" s="48"/>
      <c r="N2467" s="48"/>
      <c r="O2467" s="48"/>
      <c r="P2467" s="48"/>
      <c r="Q2467" s="48"/>
    </row>
    <row r="2468" spans="12:17" x14ac:dyDescent="0.25">
      <c r="L2468" s="48"/>
      <c r="M2468" s="48"/>
      <c r="N2468" s="48"/>
      <c r="O2468" s="48"/>
      <c r="P2468" s="48"/>
      <c r="Q2468" s="48"/>
    </row>
    <row r="2469" spans="12:17" x14ac:dyDescent="0.25">
      <c r="L2469" s="48"/>
      <c r="M2469" s="48"/>
      <c r="N2469" s="48"/>
      <c r="O2469" s="48"/>
      <c r="P2469" s="48"/>
      <c r="Q2469" s="48"/>
    </row>
    <row r="2470" spans="12:17" x14ac:dyDescent="0.25">
      <c r="L2470" s="48"/>
      <c r="M2470" s="48"/>
      <c r="N2470" s="48"/>
      <c r="O2470" s="48"/>
      <c r="P2470" s="48"/>
      <c r="Q2470" s="48"/>
    </row>
    <row r="2471" spans="12:17" x14ac:dyDescent="0.25">
      <c r="L2471" s="48"/>
      <c r="M2471" s="48"/>
      <c r="N2471" s="48"/>
      <c r="O2471" s="48"/>
      <c r="P2471" s="48"/>
      <c r="Q2471" s="48"/>
    </row>
    <row r="2472" spans="12:17" x14ac:dyDescent="0.25">
      <c r="L2472" s="48"/>
      <c r="M2472" s="48"/>
      <c r="N2472" s="48"/>
      <c r="O2472" s="48"/>
      <c r="P2472" s="48"/>
      <c r="Q2472" s="48"/>
    </row>
    <row r="2473" spans="12:17" x14ac:dyDescent="0.25">
      <c r="L2473" s="48"/>
      <c r="M2473" s="48"/>
      <c r="N2473" s="48"/>
      <c r="O2473" s="48"/>
      <c r="P2473" s="48"/>
      <c r="Q2473" s="48"/>
    </row>
    <row r="2474" spans="12:17" x14ac:dyDescent="0.25">
      <c r="L2474" s="48"/>
      <c r="M2474" s="48"/>
      <c r="N2474" s="48"/>
      <c r="O2474" s="48"/>
      <c r="P2474" s="48"/>
      <c r="Q2474" s="48"/>
    </row>
    <row r="2475" spans="12:17" x14ac:dyDescent="0.25">
      <c r="L2475" s="48"/>
      <c r="M2475" s="48"/>
      <c r="N2475" s="48"/>
      <c r="O2475" s="48"/>
      <c r="P2475" s="48"/>
      <c r="Q2475" s="48"/>
    </row>
    <row r="2476" spans="12:17" x14ac:dyDescent="0.25">
      <c r="L2476" s="48"/>
      <c r="M2476" s="48"/>
      <c r="N2476" s="48"/>
      <c r="O2476" s="48"/>
      <c r="P2476" s="48"/>
      <c r="Q2476" s="48"/>
    </row>
    <row r="2477" spans="12:17" x14ac:dyDescent="0.25">
      <c r="L2477" s="48"/>
      <c r="M2477" s="48"/>
      <c r="N2477" s="48"/>
      <c r="O2477" s="48"/>
      <c r="P2477" s="48"/>
      <c r="Q2477" s="48"/>
    </row>
    <row r="2478" spans="12:17" x14ac:dyDescent="0.25">
      <c r="L2478" s="48"/>
      <c r="M2478" s="48"/>
      <c r="N2478" s="48"/>
      <c r="O2478" s="48"/>
      <c r="P2478" s="48"/>
      <c r="Q2478" s="48"/>
    </row>
    <row r="2479" spans="12:17" x14ac:dyDescent="0.25">
      <c r="L2479" s="48"/>
      <c r="M2479" s="48"/>
      <c r="N2479" s="48"/>
      <c r="O2479" s="48"/>
      <c r="P2479" s="48"/>
      <c r="Q2479" s="48"/>
    </row>
    <row r="2480" spans="12:17" x14ac:dyDescent="0.25">
      <c r="L2480" s="48"/>
      <c r="M2480" s="48"/>
      <c r="N2480" s="48"/>
      <c r="O2480" s="48"/>
      <c r="P2480" s="48"/>
      <c r="Q2480" s="48"/>
    </row>
    <row r="2481" spans="12:17" x14ac:dyDescent="0.25">
      <c r="L2481" s="48"/>
      <c r="M2481" s="48"/>
      <c r="N2481" s="48"/>
      <c r="O2481" s="48"/>
      <c r="P2481" s="48"/>
      <c r="Q2481" s="48"/>
    </row>
    <row r="2482" spans="12:17" x14ac:dyDescent="0.25">
      <c r="L2482" s="48"/>
      <c r="M2482" s="48"/>
      <c r="N2482" s="48"/>
      <c r="O2482" s="48"/>
      <c r="P2482" s="48"/>
      <c r="Q2482" s="48"/>
    </row>
    <row r="2483" spans="12:17" x14ac:dyDescent="0.25">
      <c r="L2483" s="48"/>
      <c r="M2483" s="48"/>
      <c r="N2483" s="48"/>
      <c r="O2483" s="48"/>
      <c r="P2483" s="48"/>
      <c r="Q2483" s="48"/>
    </row>
    <row r="2484" spans="12:17" x14ac:dyDescent="0.25">
      <c r="L2484" s="48"/>
      <c r="M2484" s="48"/>
      <c r="N2484" s="48"/>
      <c r="O2484" s="48"/>
      <c r="P2484" s="48"/>
      <c r="Q2484" s="48"/>
    </row>
    <row r="2485" spans="12:17" x14ac:dyDescent="0.25">
      <c r="L2485" s="48"/>
      <c r="M2485" s="48"/>
      <c r="N2485" s="48"/>
      <c r="O2485" s="48"/>
      <c r="P2485" s="48"/>
      <c r="Q2485" s="48"/>
    </row>
    <row r="2486" spans="12:17" x14ac:dyDescent="0.25">
      <c r="L2486" s="48"/>
      <c r="M2486" s="48"/>
      <c r="N2486" s="48"/>
      <c r="O2486" s="48"/>
      <c r="P2486" s="48"/>
      <c r="Q2486" s="48"/>
    </row>
    <row r="2487" spans="12:17" x14ac:dyDescent="0.25">
      <c r="L2487" s="48"/>
      <c r="M2487" s="48"/>
      <c r="N2487" s="48"/>
      <c r="O2487" s="48"/>
      <c r="P2487" s="48"/>
      <c r="Q2487" s="48"/>
    </row>
    <row r="2488" spans="12:17" x14ac:dyDescent="0.25">
      <c r="L2488" s="48"/>
      <c r="M2488" s="48"/>
      <c r="N2488" s="48"/>
      <c r="O2488" s="48"/>
      <c r="P2488" s="48"/>
      <c r="Q2488" s="48"/>
    </row>
    <row r="2489" spans="12:17" x14ac:dyDescent="0.25">
      <c r="L2489" s="48"/>
      <c r="M2489" s="48"/>
      <c r="N2489" s="48"/>
      <c r="O2489" s="48"/>
      <c r="P2489" s="48"/>
      <c r="Q2489" s="48"/>
    </row>
    <row r="2490" spans="12:17" x14ac:dyDescent="0.25">
      <c r="L2490" s="48"/>
      <c r="M2490" s="48"/>
      <c r="N2490" s="48"/>
      <c r="O2490" s="48"/>
      <c r="P2490" s="48"/>
      <c r="Q2490" s="48"/>
    </row>
    <row r="2491" spans="12:17" x14ac:dyDescent="0.25">
      <c r="L2491" s="48"/>
      <c r="M2491" s="48"/>
      <c r="N2491" s="48"/>
      <c r="O2491" s="48"/>
      <c r="P2491" s="48"/>
      <c r="Q2491" s="48"/>
    </row>
    <row r="2492" spans="12:17" x14ac:dyDescent="0.25">
      <c r="L2492" s="48"/>
      <c r="M2492" s="48"/>
      <c r="N2492" s="48"/>
      <c r="O2492" s="48"/>
      <c r="P2492" s="48"/>
      <c r="Q2492" s="48"/>
    </row>
    <row r="2493" spans="12:17" x14ac:dyDescent="0.25">
      <c r="L2493" s="48"/>
      <c r="M2493" s="48"/>
      <c r="N2493" s="48"/>
      <c r="O2493" s="48"/>
      <c r="P2493" s="48"/>
      <c r="Q2493" s="48"/>
    </row>
    <row r="2494" spans="12:17" x14ac:dyDescent="0.25">
      <c r="L2494" s="48"/>
      <c r="M2494" s="48"/>
      <c r="N2494" s="48"/>
      <c r="O2494" s="48"/>
      <c r="P2494" s="48"/>
      <c r="Q2494" s="48"/>
    </row>
    <row r="2495" spans="12:17" x14ac:dyDescent="0.25">
      <c r="L2495" s="48"/>
      <c r="M2495" s="48"/>
      <c r="N2495" s="48"/>
      <c r="O2495" s="48"/>
      <c r="P2495" s="48"/>
      <c r="Q2495" s="48"/>
    </row>
    <row r="2496" spans="12:17" x14ac:dyDescent="0.25">
      <c r="L2496" s="48"/>
      <c r="M2496" s="48"/>
      <c r="N2496" s="48"/>
      <c r="O2496" s="48"/>
      <c r="P2496" s="48"/>
      <c r="Q2496" s="48"/>
    </row>
    <row r="2497" spans="12:17" x14ac:dyDescent="0.25">
      <c r="L2497" s="48"/>
      <c r="M2497" s="48"/>
      <c r="N2497" s="48"/>
      <c r="O2497" s="48"/>
      <c r="P2497" s="48"/>
      <c r="Q2497" s="48"/>
    </row>
    <row r="2498" spans="12:17" x14ac:dyDescent="0.25">
      <c r="L2498" s="48"/>
      <c r="M2498" s="48"/>
      <c r="N2498" s="48"/>
      <c r="O2498" s="48"/>
      <c r="P2498" s="48"/>
      <c r="Q2498" s="48"/>
    </row>
    <row r="2499" spans="12:17" x14ac:dyDescent="0.25">
      <c r="L2499" s="48"/>
      <c r="M2499" s="48"/>
      <c r="N2499" s="48"/>
      <c r="O2499" s="48"/>
      <c r="P2499" s="48"/>
      <c r="Q2499" s="48"/>
    </row>
    <row r="2500" spans="12:17" x14ac:dyDescent="0.25">
      <c r="L2500" s="48"/>
      <c r="M2500" s="48"/>
      <c r="N2500" s="48"/>
      <c r="O2500" s="48"/>
      <c r="P2500" s="48"/>
      <c r="Q2500" s="48"/>
    </row>
    <row r="2501" spans="12:17" x14ac:dyDescent="0.25">
      <c r="L2501" s="48"/>
      <c r="M2501" s="48"/>
      <c r="N2501" s="48"/>
      <c r="O2501" s="48"/>
      <c r="P2501" s="48"/>
      <c r="Q2501" s="48"/>
    </row>
    <row r="2502" spans="12:17" x14ac:dyDescent="0.25">
      <c r="L2502" s="48"/>
      <c r="M2502" s="48"/>
      <c r="N2502" s="48"/>
      <c r="O2502" s="48"/>
      <c r="P2502" s="48"/>
      <c r="Q2502" s="48"/>
    </row>
    <row r="2503" spans="12:17" x14ac:dyDescent="0.25">
      <c r="L2503" s="48"/>
      <c r="M2503" s="48"/>
      <c r="N2503" s="48"/>
      <c r="O2503" s="48"/>
      <c r="P2503" s="48"/>
      <c r="Q2503" s="48"/>
    </row>
    <row r="2504" spans="12:17" x14ac:dyDescent="0.25">
      <c r="L2504" s="48"/>
      <c r="M2504" s="48"/>
      <c r="N2504" s="48"/>
      <c r="O2504" s="48"/>
      <c r="P2504" s="48"/>
      <c r="Q2504" s="48"/>
    </row>
    <row r="2505" spans="12:17" x14ac:dyDescent="0.25">
      <c r="L2505" s="48"/>
      <c r="M2505" s="48"/>
      <c r="N2505" s="48"/>
      <c r="O2505" s="48"/>
      <c r="P2505" s="48"/>
      <c r="Q2505" s="48"/>
    </row>
    <row r="2506" spans="12:17" x14ac:dyDescent="0.25">
      <c r="L2506" s="48"/>
      <c r="M2506" s="48"/>
      <c r="N2506" s="48"/>
      <c r="O2506" s="48"/>
      <c r="P2506" s="48"/>
      <c r="Q2506" s="48"/>
    </row>
    <row r="2507" spans="12:17" x14ac:dyDescent="0.25">
      <c r="L2507" s="48"/>
      <c r="M2507" s="48"/>
      <c r="N2507" s="48"/>
      <c r="O2507" s="48"/>
      <c r="P2507" s="48"/>
      <c r="Q2507" s="48"/>
    </row>
    <row r="2508" spans="12:17" x14ac:dyDescent="0.25">
      <c r="L2508" s="48"/>
      <c r="M2508" s="48"/>
      <c r="N2508" s="48"/>
      <c r="O2508" s="48"/>
      <c r="P2508" s="48"/>
      <c r="Q2508" s="48"/>
    </row>
    <row r="2509" spans="12:17" x14ac:dyDescent="0.25">
      <c r="L2509" s="48"/>
      <c r="M2509" s="48"/>
      <c r="N2509" s="48"/>
      <c r="O2509" s="48"/>
      <c r="P2509" s="48"/>
      <c r="Q2509" s="48"/>
    </row>
    <row r="2510" spans="12:17" x14ac:dyDescent="0.25">
      <c r="L2510" s="48"/>
      <c r="M2510" s="48"/>
      <c r="N2510" s="48"/>
      <c r="O2510" s="48"/>
      <c r="P2510" s="48"/>
      <c r="Q2510" s="48"/>
    </row>
    <row r="2511" spans="12:17" x14ac:dyDescent="0.25">
      <c r="L2511" s="48"/>
      <c r="M2511" s="48"/>
      <c r="N2511" s="48"/>
      <c r="O2511" s="48"/>
      <c r="P2511" s="48"/>
      <c r="Q2511" s="48"/>
    </row>
    <row r="2512" spans="12:17" x14ac:dyDescent="0.25">
      <c r="L2512" s="48"/>
      <c r="M2512" s="48"/>
      <c r="N2512" s="48"/>
      <c r="O2512" s="48"/>
      <c r="P2512" s="48"/>
      <c r="Q2512" s="48"/>
    </row>
    <row r="2513" spans="12:17" x14ac:dyDescent="0.25">
      <c r="L2513" s="48"/>
      <c r="M2513" s="48"/>
      <c r="N2513" s="48"/>
      <c r="O2513" s="48"/>
      <c r="P2513" s="48"/>
      <c r="Q2513" s="48"/>
    </row>
    <row r="2514" spans="12:17" x14ac:dyDescent="0.25">
      <c r="L2514" s="48"/>
      <c r="M2514" s="48"/>
      <c r="N2514" s="48"/>
      <c r="O2514" s="48"/>
      <c r="P2514" s="48"/>
      <c r="Q2514" s="48"/>
    </row>
    <row r="2515" spans="12:17" x14ac:dyDescent="0.25">
      <c r="L2515" s="48"/>
      <c r="M2515" s="48"/>
      <c r="N2515" s="48"/>
      <c r="O2515" s="48"/>
      <c r="P2515" s="48"/>
      <c r="Q2515" s="48"/>
    </row>
    <row r="2516" spans="12:17" x14ac:dyDescent="0.25">
      <c r="L2516" s="48"/>
      <c r="M2516" s="48"/>
      <c r="N2516" s="48"/>
      <c r="O2516" s="48"/>
      <c r="P2516" s="48"/>
      <c r="Q2516" s="48"/>
    </row>
    <row r="2517" spans="12:17" x14ac:dyDescent="0.25">
      <c r="L2517" s="48"/>
      <c r="M2517" s="48"/>
      <c r="N2517" s="48"/>
      <c r="O2517" s="48"/>
      <c r="P2517" s="48"/>
      <c r="Q2517" s="48"/>
    </row>
    <row r="2518" spans="12:17" x14ac:dyDescent="0.25">
      <c r="L2518" s="48"/>
      <c r="M2518" s="48"/>
      <c r="N2518" s="48"/>
      <c r="O2518" s="48"/>
      <c r="P2518" s="48"/>
      <c r="Q2518" s="48"/>
    </row>
    <row r="2519" spans="12:17" x14ac:dyDescent="0.25">
      <c r="L2519" s="48"/>
      <c r="M2519" s="48"/>
      <c r="N2519" s="48"/>
      <c r="O2519" s="48"/>
      <c r="P2519" s="48"/>
      <c r="Q2519" s="48"/>
    </row>
    <row r="2520" spans="12:17" x14ac:dyDescent="0.25">
      <c r="L2520" s="48"/>
      <c r="M2520" s="48"/>
      <c r="N2520" s="48"/>
      <c r="O2520" s="48"/>
      <c r="P2520" s="48"/>
      <c r="Q2520" s="48"/>
    </row>
    <row r="2521" spans="12:17" x14ac:dyDescent="0.25">
      <c r="L2521" s="48"/>
      <c r="M2521" s="48"/>
      <c r="N2521" s="48"/>
      <c r="O2521" s="48"/>
      <c r="P2521" s="48"/>
      <c r="Q2521" s="48"/>
    </row>
    <row r="2522" spans="12:17" x14ac:dyDescent="0.25">
      <c r="L2522" s="48"/>
      <c r="M2522" s="48"/>
      <c r="N2522" s="48"/>
      <c r="O2522" s="48"/>
      <c r="P2522" s="48"/>
      <c r="Q2522" s="48"/>
    </row>
    <row r="2523" spans="12:17" x14ac:dyDescent="0.25">
      <c r="L2523" s="48"/>
      <c r="M2523" s="48"/>
      <c r="N2523" s="48"/>
      <c r="O2523" s="48"/>
      <c r="P2523" s="48"/>
      <c r="Q2523" s="48"/>
    </row>
    <row r="2524" spans="12:17" x14ac:dyDescent="0.25">
      <c r="L2524" s="48"/>
      <c r="M2524" s="48"/>
      <c r="N2524" s="48"/>
      <c r="O2524" s="48"/>
      <c r="P2524" s="48"/>
      <c r="Q2524" s="48"/>
    </row>
    <row r="2525" spans="12:17" x14ac:dyDescent="0.25">
      <c r="L2525" s="48"/>
      <c r="M2525" s="48"/>
      <c r="N2525" s="48"/>
      <c r="O2525" s="48"/>
      <c r="P2525" s="48"/>
      <c r="Q2525" s="48"/>
    </row>
    <row r="2526" spans="12:17" x14ac:dyDescent="0.25">
      <c r="L2526" s="48"/>
      <c r="M2526" s="48"/>
      <c r="N2526" s="48"/>
      <c r="O2526" s="48"/>
      <c r="P2526" s="48"/>
      <c r="Q2526" s="48"/>
    </row>
    <row r="2527" spans="12:17" x14ac:dyDescent="0.25">
      <c r="L2527" s="48"/>
      <c r="M2527" s="48"/>
      <c r="N2527" s="48"/>
      <c r="O2527" s="48"/>
      <c r="P2527" s="48"/>
      <c r="Q2527" s="48"/>
    </row>
    <row r="2528" spans="12:17" x14ac:dyDescent="0.25">
      <c r="L2528" s="48"/>
      <c r="M2528" s="48"/>
      <c r="N2528" s="48"/>
      <c r="O2528" s="48"/>
      <c r="P2528" s="48"/>
      <c r="Q2528" s="48"/>
    </row>
    <row r="2529" spans="12:17" x14ac:dyDescent="0.25">
      <c r="L2529" s="48"/>
      <c r="M2529" s="48"/>
      <c r="N2529" s="48"/>
      <c r="O2529" s="48"/>
      <c r="P2529" s="48"/>
      <c r="Q2529" s="48"/>
    </row>
    <row r="2530" spans="12:17" x14ac:dyDescent="0.25">
      <c r="L2530" s="48"/>
      <c r="M2530" s="48"/>
      <c r="N2530" s="48"/>
      <c r="O2530" s="48"/>
      <c r="P2530" s="48"/>
      <c r="Q2530" s="48"/>
    </row>
    <row r="2531" spans="12:17" x14ac:dyDescent="0.25">
      <c r="L2531" s="48"/>
      <c r="M2531" s="48"/>
      <c r="N2531" s="48"/>
      <c r="O2531" s="48"/>
      <c r="P2531" s="48"/>
      <c r="Q2531" s="48"/>
    </row>
    <row r="2532" spans="12:17" x14ac:dyDescent="0.25">
      <c r="L2532" s="48"/>
      <c r="M2532" s="48"/>
      <c r="N2532" s="48"/>
      <c r="O2532" s="48"/>
      <c r="P2532" s="48"/>
      <c r="Q2532" s="48"/>
    </row>
    <row r="2533" spans="12:17" x14ac:dyDescent="0.25">
      <c r="L2533" s="48"/>
      <c r="M2533" s="48"/>
      <c r="N2533" s="48"/>
      <c r="O2533" s="48"/>
      <c r="P2533" s="48"/>
      <c r="Q2533" s="48"/>
    </row>
    <row r="2534" spans="12:17" x14ac:dyDescent="0.25">
      <c r="L2534" s="48"/>
      <c r="M2534" s="48"/>
      <c r="N2534" s="48"/>
      <c r="O2534" s="48"/>
      <c r="P2534" s="48"/>
      <c r="Q2534" s="48"/>
    </row>
    <row r="2535" spans="12:17" x14ac:dyDescent="0.25">
      <c r="L2535" s="48"/>
      <c r="M2535" s="48"/>
      <c r="N2535" s="48"/>
      <c r="O2535" s="48"/>
      <c r="P2535" s="48"/>
      <c r="Q2535" s="48"/>
    </row>
    <row r="2536" spans="12:17" x14ac:dyDescent="0.25">
      <c r="L2536" s="48"/>
      <c r="M2536" s="48"/>
      <c r="N2536" s="48"/>
      <c r="O2536" s="48"/>
      <c r="P2536" s="48"/>
      <c r="Q2536" s="48"/>
    </row>
    <row r="2537" spans="12:17" x14ac:dyDescent="0.25">
      <c r="L2537" s="48"/>
      <c r="M2537" s="48"/>
      <c r="N2537" s="48"/>
      <c r="O2537" s="48"/>
      <c r="P2537" s="48"/>
      <c r="Q2537" s="48"/>
    </row>
    <row r="2538" spans="12:17" x14ac:dyDescent="0.25">
      <c r="L2538" s="48"/>
      <c r="M2538" s="48"/>
      <c r="N2538" s="48"/>
      <c r="O2538" s="48"/>
      <c r="P2538" s="48"/>
      <c r="Q2538" s="48"/>
    </row>
    <row r="2539" spans="12:17" x14ac:dyDescent="0.25">
      <c r="L2539" s="48"/>
      <c r="M2539" s="48"/>
      <c r="N2539" s="48"/>
      <c r="O2539" s="48"/>
      <c r="P2539" s="48"/>
      <c r="Q2539" s="48"/>
    </row>
    <row r="2540" spans="12:17" x14ac:dyDescent="0.25">
      <c r="L2540" s="48"/>
      <c r="M2540" s="48"/>
      <c r="N2540" s="48"/>
      <c r="O2540" s="48"/>
      <c r="P2540" s="48"/>
      <c r="Q2540" s="48"/>
    </row>
    <row r="2541" spans="12:17" x14ac:dyDescent="0.25">
      <c r="L2541" s="48"/>
      <c r="M2541" s="48"/>
      <c r="N2541" s="48"/>
      <c r="O2541" s="48"/>
      <c r="P2541" s="48"/>
      <c r="Q2541" s="48"/>
    </row>
    <row r="2542" spans="12:17" x14ac:dyDescent="0.25">
      <c r="L2542" s="48"/>
      <c r="M2542" s="48"/>
      <c r="N2542" s="48"/>
      <c r="O2542" s="48"/>
      <c r="P2542" s="48"/>
      <c r="Q2542" s="48"/>
    </row>
    <row r="2543" spans="12:17" x14ac:dyDescent="0.25">
      <c r="L2543" s="48"/>
      <c r="M2543" s="48"/>
      <c r="N2543" s="48"/>
      <c r="O2543" s="48"/>
      <c r="P2543" s="48"/>
      <c r="Q2543" s="48"/>
    </row>
    <row r="2544" spans="12:17" x14ac:dyDescent="0.25">
      <c r="L2544" s="48"/>
      <c r="M2544" s="48"/>
      <c r="N2544" s="48"/>
      <c r="O2544" s="48"/>
      <c r="P2544" s="48"/>
      <c r="Q2544" s="48"/>
    </row>
    <row r="2545" spans="12:17" x14ac:dyDescent="0.25">
      <c r="L2545" s="48"/>
      <c r="M2545" s="48"/>
      <c r="N2545" s="48"/>
      <c r="O2545" s="48"/>
      <c r="P2545" s="48"/>
      <c r="Q2545" s="48"/>
    </row>
    <row r="2546" spans="12:17" x14ac:dyDescent="0.25">
      <c r="L2546" s="48"/>
      <c r="M2546" s="48"/>
      <c r="N2546" s="48"/>
      <c r="O2546" s="48"/>
      <c r="P2546" s="48"/>
      <c r="Q2546" s="48"/>
    </row>
    <row r="2547" spans="12:17" x14ac:dyDescent="0.25">
      <c r="L2547" s="48"/>
      <c r="M2547" s="48"/>
      <c r="N2547" s="48"/>
      <c r="O2547" s="48"/>
      <c r="P2547" s="48"/>
      <c r="Q2547" s="48"/>
    </row>
    <row r="2548" spans="12:17" x14ac:dyDescent="0.25">
      <c r="L2548" s="48"/>
      <c r="M2548" s="48"/>
      <c r="N2548" s="48"/>
      <c r="O2548" s="48"/>
      <c r="P2548" s="48"/>
      <c r="Q2548" s="48"/>
    </row>
    <row r="2549" spans="12:17" x14ac:dyDescent="0.25">
      <c r="L2549" s="48"/>
      <c r="M2549" s="48"/>
      <c r="N2549" s="48"/>
      <c r="O2549" s="48"/>
      <c r="P2549" s="48"/>
      <c r="Q2549" s="48"/>
    </row>
    <row r="2550" spans="12:17" x14ac:dyDescent="0.25">
      <c r="L2550" s="48"/>
      <c r="M2550" s="48"/>
      <c r="N2550" s="48"/>
      <c r="O2550" s="48"/>
      <c r="P2550" s="48"/>
      <c r="Q2550" s="48"/>
    </row>
    <row r="2551" spans="12:17" x14ac:dyDescent="0.25">
      <c r="L2551" s="48"/>
      <c r="M2551" s="48"/>
      <c r="N2551" s="48"/>
      <c r="O2551" s="48"/>
      <c r="P2551" s="48"/>
      <c r="Q2551" s="48"/>
    </row>
    <row r="2552" spans="12:17" x14ac:dyDescent="0.25">
      <c r="L2552" s="48"/>
      <c r="M2552" s="48"/>
      <c r="N2552" s="48"/>
      <c r="O2552" s="48"/>
      <c r="P2552" s="48"/>
      <c r="Q2552" s="48"/>
    </row>
    <row r="2553" spans="12:17" x14ac:dyDescent="0.25">
      <c r="L2553" s="48"/>
      <c r="M2553" s="48"/>
      <c r="N2553" s="48"/>
      <c r="O2553" s="48"/>
      <c r="P2553" s="48"/>
      <c r="Q2553" s="48"/>
    </row>
    <row r="2554" spans="12:17" x14ac:dyDescent="0.25">
      <c r="L2554" s="48"/>
      <c r="M2554" s="48"/>
      <c r="N2554" s="48"/>
      <c r="O2554" s="48"/>
      <c r="P2554" s="48"/>
      <c r="Q2554" s="48"/>
    </row>
    <row r="2555" spans="12:17" x14ac:dyDescent="0.25">
      <c r="L2555" s="48"/>
      <c r="M2555" s="48"/>
      <c r="N2555" s="48"/>
      <c r="O2555" s="48"/>
      <c r="P2555" s="48"/>
      <c r="Q2555" s="48"/>
    </row>
    <row r="2556" spans="12:17" x14ac:dyDescent="0.25">
      <c r="L2556" s="48"/>
      <c r="M2556" s="48"/>
      <c r="N2556" s="48"/>
      <c r="O2556" s="48"/>
      <c r="P2556" s="48"/>
      <c r="Q2556" s="48"/>
    </row>
    <row r="2557" spans="12:17" x14ac:dyDescent="0.25">
      <c r="L2557" s="48"/>
      <c r="M2557" s="48"/>
      <c r="N2557" s="48"/>
      <c r="O2557" s="48"/>
      <c r="P2557" s="48"/>
      <c r="Q2557" s="48"/>
    </row>
    <row r="2558" spans="12:17" x14ac:dyDescent="0.25">
      <c r="L2558" s="48"/>
      <c r="M2558" s="48"/>
      <c r="N2558" s="48"/>
      <c r="O2558" s="48"/>
      <c r="P2558" s="48"/>
      <c r="Q2558" s="48"/>
    </row>
    <row r="2559" spans="12:17" x14ac:dyDescent="0.25">
      <c r="L2559" s="48"/>
      <c r="M2559" s="48"/>
      <c r="N2559" s="48"/>
      <c r="O2559" s="48"/>
      <c r="P2559" s="48"/>
      <c r="Q2559" s="48"/>
    </row>
    <row r="2560" spans="12:17" x14ac:dyDescent="0.25">
      <c r="L2560" s="48"/>
      <c r="M2560" s="48"/>
      <c r="N2560" s="48"/>
      <c r="O2560" s="48"/>
      <c r="P2560" s="48"/>
      <c r="Q2560" s="48"/>
    </row>
    <row r="2561" spans="12:17" x14ac:dyDescent="0.25">
      <c r="L2561" s="48"/>
      <c r="M2561" s="48"/>
      <c r="N2561" s="48"/>
      <c r="O2561" s="48"/>
      <c r="P2561" s="48"/>
      <c r="Q2561" s="48"/>
    </row>
    <row r="2562" spans="12:17" x14ac:dyDescent="0.25">
      <c r="L2562" s="48"/>
      <c r="M2562" s="48"/>
      <c r="N2562" s="48"/>
      <c r="O2562" s="48"/>
      <c r="P2562" s="48"/>
      <c r="Q2562" s="48"/>
    </row>
    <row r="2563" spans="12:17" x14ac:dyDescent="0.25">
      <c r="L2563" s="48"/>
      <c r="M2563" s="48"/>
      <c r="N2563" s="48"/>
      <c r="O2563" s="48"/>
      <c r="P2563" s="48"/>
      <c r="Q2563" s="48"/>
    </row>
    <row r="2564" spans="12:17" x14ac:dyDescent="0.25">
      <c r="L2564" s="48"/>
      <c r="M2564" s="48"/>
      <c r="N2564" s="48"/>
      <c r="O2564" s="48"/>
      <c r="P2564" s="48"/>
      <c r="Q2564" s="48"/>
    </row>
    <row r="2565" spans="12:17" x14ac:dyDescent="0.25">
      <c r="L2565" s="48"/>
      <c r="M2565" s="48"/>
      <c r="N2565" s="48"/>
      <c r="O2565" s="48"/>
      <c r="P2565" s="48"/>
      <c r="Q2565" s="48"/>
    </row>
    <row r="2566" spans="12:17" x14ac:dyDescent="0.25">
      <c r="L2566" s="48"/>
      <c r="M2566" s="48"/>
      <c r="N2566" s="48"/>
      <c r="O2566" s="48"/>
      <c r="P2566" s="48"/>
      <c r="Q2566" s="48"/>
    </row>
    <row r="2567" spans="12:17" x14ac:dyDescent="0.25">
      <c r="L2567" s="48"/>
      <c r="M2567" s="48"/>
      <c r="N2567" s="48"/>
      <c r="O2567" s="48"/>
      <c r="P2567" s="48"/>
      <c r="Q2567" s="48"/>
    </row>
    <row r="2568" spans="12:17" x14ac:dyDescent="0.25">
      <c r="L2568" s="48"/>
      <c r="M2568" s="48"/>
      <c r="N2568" s="48"/>
      <c r="O2568" s="48"/>
      <c r="P2568" s="48"/>
      <c r="Q2568" s="48"/>
    </row>
    <row r="2569" spans="12:17" x14ac:dyDescent="0.25">
      <c r="L2569" s="48"/>
      <c r="M2569" s="48"/>
      <c r="N2569" s="48"/>
      <c r="O2569" s="48"/>
      <c r="P2569" s="48"/>
      <c r="Q2569" s="48"/>
    </row>
    <row r="2570" spans="12:17" x14ac:dyDescent="0.25">
      <c r="L2570" s="48"/>
      <c r="M2570" s="48"/>
      <c r="N2570" s="48"/>
      <c r="O2570" s="48"/>
      <c r="P2570" s="48"/>
      <c r="Q2570" s="48"/>
    </row>
    <row r="2571" spans="12:17" x14ac:dyDescent="0.25">
      <c r="L2571" s="48"/>
      <c r="M2571" s="48"/>
      <c r="N2571" s="48"/>
      <c r="O2571" s="48"/>
      <c r="P2571" s="48"/>
      <c r="Q2571" s="48"/>
    </row>
    <row r="2572" spans="12:17" x14ac:dyDescent="0.25">
      <c r="L2572" s="48"/>
      <c r="M2572" s="48"/>
      <c r="N2572" s="48"/>
      <c r="O2572" s="48"/>
      <c r="P2572" s="48"/>
      <c r="Q2572" s="48"/>
    </row>
    <row r="2573" spans="12:17" x14ac:dyDescent="0.25">
      <c r="L2573" s="48"/>
      <c r="M2573" s="48"/>
      <c r="N2573" s="48"/>
      <c r="O2573" s="48"/>
      <c r="P2573" s="48"/>
      <c r="Q2573" s="48"/>
    </row>
    <row r="2574" spans="12:17" x14ac:dyDescent="0.25">
      <c r="L2574" s="48"/>
      <c r="M2574" s="48"/>
      <c r="N2574" s="48"/>
      <c r="O2574" s="48"/>
      <c r="P2574" s="48"/>
      <c r="Q2574" s="48"/>
    </row>
    <row r="2575" spans="12:17" x14ac:dyDescent="0.25">
      <c r="L2575" s="48"/>
      <c r="M2575" s="48"/>
      <c r="N2575" s="48"/>
      <c r="O2575" s="48"/>
      <c r="P2575" s="48"/>
      <c r="Q2575" s="48"/>
    </row>
    <row r="2576" spans="12:17" x14ac:dyDescent="0.25">
      <c r="L2576" s="48"/>
      <c r="M2576" s="48"/>
      <c r="N2576" s="48"/>
      <c r="O2576" s="48"/>
      <c r="P2576" s="48"/>
      <c r="Q2576" s="48"/>
    </row>
    <row r="2577" spans="12:17" x14ac:dyDescent="0.25">
      <c r="L2577" s="48"/>
      <c r="M2577" s="48"/>
      <c r="N2577" s="48"/>
      <c r="O2577" s="48"/>
      <c r="P2577" s="48"/>
      <c r="Q2577" s="48"/>
    </row>
    <row r="2578" spans="12:17" x14ac:dyDescent="0.25">
      <c r="L2578" s="48"/>
      <c r="M2578" s="48"/>
      <c r="N2578" s="48"/>
      <c r="O2578" s="48"/>
      <c r="P2578" s="48"/>
      <c r="Q2578" s="48"/>
    </row>
    <row r="2579" spans="12:17" x14ac:dyDescent="0.25">
      <c r="L2579" s="48"/>
      <c r="M2579" s="48"/>
      <c r="N2579" s="48"/>
      <c r="O2579" s="48"/>
      <c r="P2579" s="48"/>
      <c r="Q2579" s="48"/>
    </row>
    <row r="2580" spans="12:17" x14ac:dyDescent="0.25">
      <c r="L2580" s="48"/>
      <c r="M2580" s="48"/>
      <c r="N2580" s="48"/>
      <c r="O2580" s="48"/>
      <c r="P2580" s="48"/>
      <c r="Q2580" s="48"/>
    </row>
    <row r="2581" spans="12:17" x14ac:dyDescent="0.25">
      <c r="L2581" s="48"/>
      <c r="M2581" s="48"/>
      <c r="N2581" s="48"/>
      <c r="O2581" s="48"/>
      <c r="P2581" s="48"/>
      <c r="Q2581" s="48"/>
    </row>
    <row r="2582" spans="12:17" x14ac:dyDescent="0.25">
      <c r="L2582" s="48"/>
      <c r="M2582" s="48"/>
      <c r="N2582" s="48"/>
      <c r="O2582" s="48"/>
      <c r="P2582" s="48"/>
      <c r="Q2582" s="48"/>
    </row>
    <row r="2583" spans="12:17" x14ac:dyDescent="0.25">
      <c r="L2583" s="48"/>
      <c r="M2583" s="48"/>
      <c r="N2583" s="48"/>
      <c r="O2583" s="48"/>
      <c r="P2583" s="48"/>
      <c r="Q2583" s="48"/>
    </row>
    <row r="2584" spans="12:17" x14ac:dyDescent="0.25">
      <c r="L2584" s="48"/>
      <c r="M2584" s="48"/>
      <c r="N2584" s="48"/>
      <c r="O2584" s="48"/>
      <c r="P2584" s="48"/>
      <c r="Q2584" s="48"/>
    </row>
    <row r="2585" spans="12:17" x14ac:dyDescent="0.25">
      <c r="L2585" s="48"/>
      <c r="M2585" s="48"/>
      <c r="N2585" s="48"/>
      <c r="O2585" s="48"/>
      <c r="P2585" s="48"/>
      <c r="Q2585" s="48"/>
    </row>
    <row r="2586" spans="12:17" x14ac:dyDescent="0.25">
      <c r="L2586" s="48"/>
      <c r="M2586" s="48"/>
      <c r="N2586" s="48"/>
      <c r="O2586" s="48"/>
      <c r="P2586" s="48"/>
      <c r="Q2586" s="48"/>
    </row>
    <row r="2587" spans="12:17" x14ac:dyDescent="0.25">
      <c r="L2587" s="48"/>
      <c r="M2587" s="48"/>
      <c r="N2587" s="48"/>
      <c r="O2587" s="48"/>
      <c r="P2587" s="48"/>
      <c r="Q2587" s="48"/>
    </row>
    <row r="2588" spans="12:17" x14ac:dyDescent="0.25">
      <c r="L2588" s="48"/>
      <c r="M2588" s="48"/>
      <c r="N2588" s="48"/>
      <c r="O2588" s="48"/>
      <c r="P2588" s="48"/>
      <c r="Q2588" s="48"/>
    </row>
    <row r="2589" spans="12:17" x14ac:dyDescent="0.25">
      <c r="L2589" s="48"/>
      <c r="M2589" s="48"/>
      <c r="N2589" s="48"/>
      <c r="O2589" s="48"/>
      <c r="P2589" s="48"/>
      <c r="Q2589" s="48"/>
    </row>
    <row r="2590" spans="12:17" x14ac:dyDescent="0.25">
      <c r="L2590" s="48"/>
      <c r="M2590" s="48"/>
      <c r="N2590" s="48"/>
      <c r="O2590" s="48"/>
      <c r="P2590" s="48"/>
      <c r="Q2590" s="48"/>
    </row>
    <row r="2591" spans="12:17" x14ac:dyDescent="0.25">
      <c r="L2591" s="48"/>
      <c r="M2591" s="48"/>
      <c r="N2591" s="48"/>
      <c r="O2591" s="48"/>
      <c r="P2591" s="48"/>
      <c r="Q2591" s="48"/>
    </row>
    <row r="2592" spans="12:17" x14ac:dyDescent="0.25">
      <c r="L2592" s="48"/>
      <c r="M2592" s="48"/>
      <c r="N2592" s="48"/>
      <c r="O2592" s="48"/>
      <c r="P2592" s="48"/>
      <c r="Q2592" s="48"/>
    </row>
    <row r="2593" spans="12:17" x14ac:dyDescent="0.25">
      <c r="L2593" s="48"/>
      <c r="M2593" s="48"/>
      <c r="N2593" s="48"/>
      <c r="O2593" s="48"/>
      <c r="P2593" s="48"/>
      <c r="Q2593" s="48"/>
    </row>
    <row r="2594" spans="12:17" x14ac:dyDescent="0.25">
      <c r="L2594" s="48"/>
      <c r="M2594" s="48"/>
      <c r="N2594" s="48"/>
      <c r="O2594" s="48"/>
      <c r="P2594" s="48"/>
      <c r="Q2594" s="48"/>
    </row>
    <row r="2595" spans="12:17" x14ac:dyDescent="0.25">
      <c r="L2595" s="48"/>
      <c r="M2595" s="48"/>
      <c r="N2595" s="48"/>
      <c r="O2595" s="48"/>
      <c r="P2595" s="48"/>
      <c r="Q2595" s="48"/>
    </row>
    <row r="2596" spans="12:17" x14ac:dyDescent="0.25">
      <c r="L2596" s="48"/>
      <c r="M2596" s="48"/>
      <c r="N2596" s="48"/>
      <c r="O2596" s="48"/>
      <c r="P2596" s="48"/>
      <c r="Q2596" s="48"/>
    </row>
    <row r="2597" spans="12:17" x14ac:dyDescent="0.25">
      <c r="L2597" s="48"/>
      <c r="M2597" s="48"/>
      <c r="N2597" s="48"/>
      <c r="O2597" s="48"/>
      <c r="P2597" s="48"/>
      <c r="Q2597" s="48"/>
    </row>
    <row r="2598" spans="12:17" x14ac:dyDescent="0.25">
      <c r="L2598" s="48"/>
      <c r="M2598" s="48"/>
      <c r="N2598" s="48"/>
      <c r="O2598" s="48"/>
      <c r="P2598" s="48"/>
      <c r="Q2598" s="48"/>
    </row>
    <row r="2599" spans="12:17" x14ac:dyDescent="0.25">
      <c r="L2599" s="48"/>
      <c r="M2599" s="48"/>
      <c r="N2599" s="48"/>
      <c r="O2599" s="48"/>
      <c r="P2599" s="48"/>
      <c r="Q2599" s="48"/>
    </row>
    <row r="2600" spans="12:17" x14ac:dyDescent="0.25">
      <c r="L2600" s="48"/>
      <c r="M2600" s="48"/>
      <c r="N2600" s="48"/>
      <c r="O2600" s="48"/>
      <c r="P2600" s="48"/>
      <c r="Q2600" s="48"/>
    </row>
    <row r="2601" spans="12:17" x14ac:dyDescent="0.25">
      <c r="L2601" s="48"/>
      <c r="M2601" s="48"/>
      <c r="N2601" s="48"/>
      <c r="O2601" s="48"/>
      <c r="P2601" s="48"/>
      <c r="Q2601" s="48"/>
    </row>
    <row r="2602" spans="12:17" x14ac:dyDescent="0.25">
      <c r="L2602" s="48"/>
      <c r="M2602" s="48"/>
      <c r="N2602" s="48"/>
      <c r="O2602" s="48"/>
      <c r="P2602" s="48"/>
      <c r="Q2602" s="48"/>
    </row>
    <row r="2603" spans="12:17" x14ac:dyDescent="0.25">
      <c r="L2603" s="48"/>
      <c r="M2603" s="48"/>
      <c r="N2603" s="48"/>
      <c r="O2603" s="48"/>
      <c r="P2603" s="48"/>
      <c r="Q2603" s="48"/>
    </row>
    <row r="2604" spans="12:17" x14ac:dyDescent="0.25">
      <c r="L2604" s="48"/>
      <c r="M2604" s="48"/>
      <c r="N2604" s="48"/>
      <c r="O2604" s="48"/>
      <c r="P2604" s="48"/>
      <c r="Q2604" s="48"/>
    </row>
    <row r="2605" spans="12:17" x14ac:dyDescent="0.25">
      <c r="L2605" s="48"/>
      <c r="M2605" s="48"/>
      <c r="N2605" s="48"/>
      <c r="O2605" s="48"/>
      <c r="P2605" s="48"/>
      <c r="Q2605" s="48"/>
    </row>
    <row r="2606" spans="12:17" x14ac:dyDescent="0.25">
      <c r="L2606" s="48"/>
      <c r="M2606" s="48"/>
      <c r="N2606" s="48"/>
      <c r="O2606" s="48"/>
      <c r="P2606" s="48"/>
      <c r="Q2606" s="48"/>
    </row>
    <row r="2607" spans="12:17" x14ac:dyDescent="0.25">
      <c r="L2607" s="48"/>
      <c r="M2607" s="48"/>
      <c r="N2607" s="48"/>
      <c r="O2607" s="48"/>
      <c r="P2607" s="48"/>
      <c r="Q2607" s="48"/>
    </row>
    <row r="2608" spans="12:17" x14ac:dyDescent="0.25">
      <c r="L2608" s="48"/>
      <c r="M2608" s="48"/>
      <c r="N2608" s="48"/>
      <c r="O2608" s="48"/>
      <c r="P2608" s="48"/>
      <c r="Q2608" s="48"/>
    </row>
    <row r="2609" spans="12:17" x14ac:dyDescent="0.25">
      <c r="L2609" s="48"/>
      <c r="M2609" s="48"/>
      <c r="N2609" s="48"/>
      <c r="O2609" s="48"/>
      <c r="P2609" s="48"/>
      <c r="Q2609" s="48"/>
    </row>
    <row r="2610" spans="12:17" x14ac:dyDescent="0.25">
      <c r="L2610" s="48"/>
      <c r="M2610" s="48"/>
      <c r="N2610" s="48"/>
      <c r="O2610" s="48"/>
      <c r="P2610" s="48"/>
      <c r="Q2610" s="48"/>
    </row>
    <row r="2611" spans="12:17" x14ac:dyDescent="0.25">
      <c r="L2611" s="48"/>
      <c r="M2611" s="48"/>
      <c r="N2611" s="48"/>
      <c r="O2611" s="48"/>
      <c r="P2611" s="48"/>
      <c r="Q2611" s="48"/>
    </row>
    <row r="2612" spans="12:17" x14ac:dyDescent="0.25">
      <c r="L2612" s="48"/>
      <c r="M2612" s="48"/>
      <c r="N2612" s="48"/>
      <c r="O2612" s="48"/>
      <c r="P2612" s="48"/>
      <c r="Q2612" s="48"/>
    </row>
    <row r="2613" spans="12:17" x14ac:dyDescent="0.25">
      <c r="L2613" s="48"/>
      <c r="M2613" s="48"/>
      <c r="N2613" s="48"/>
      <c r="O2613" s="48"/>
      <c r="P2613" s="48"/>
      <c r="Q2613" s="48"/>
    </row>
    <row r="2614" spans="12:17" x14ac:dyDescent="0.25">
      <c r="L2614" s="48"/>
      <c r="M2614" s="48"/>
      <c r="N2614" s="48"/>
      <c r="O2614" s="48"/>
      <c r="P2614" s="48"/>
      <c r="Q2614" s="48"/>
    </row>
    <row r="2615" spans="12:17" x14ac:dyDescent="0.25">
      <c r="L2615" s="48"/>
      <c r="M2615" s="48"/>
      <c r="N2615" s="48"/>
      <c r="O2615" s="48"/>
      <c r="P2615" s="48"/>
      <c r="Q2615" s="48"/>
    </row>
    <row r="2616" spans="12:17" x14ac:dyDescent="0.25">
      <c r="L2616" s="48"/>
      <c r="M2616" s="48"/>
      <c r="N2616" s="48"/>
      <c r="O2616" s="48"/>
      <c r="P2616" s="48"/>
      <c r="Q2616" s="48"/>
    </row>
    <row r="2617" spans="12:17" x14ac:dyDescent="0.25">
      <c r="L2617" s="48"/>
      <c r="M2617" s="48"/>
      <c r="N2617" s="48"/>
      <c r="O2617" s="48"/>
      <c r="P2617" s="48"/>
      <c r="Q2617" s="48"/>
    </row>
    <row r="2618" spans="12:17" x14ac:dyDescent="0.25">
      <c r="L2618" s="48"/>
      <c r="M2618" s="48"/>
      <c r="N2618" s="48"/>
      <c r="O2618" s="48"/>
      <c r="P2618" s="48"/>
      <c r="Q2618" s="48"/>
    </row>
    <row r="2619" spans="12:17" x14ac:dyDescent="0.25">
      <c r="L2619" s="48"/>
      <c r="M2619" s="48"/>
      <c r="N2619" s="48"/>
      <c r="O2619" s="48"/>
      <c r="P2619" s="48"/>
      <c r="Q2619" s="48"/>
    </row>
    <row r="2620" spans="12:17" x14ac:dyDescent="0.25">
      <c r="L2620" s="48"/>
      <c r="M2620" s="48"/>
      <c r="N2620" s="48"/>
      <c r="O2620" s="48"/>
      <c r="P2620" s="48"/>
      <c r="Q2620" s="48"/>
    </row>
    <row r="2621" spans="12:17" x14ac:dyDescent="0.25">
      <c r="L2621" s="48"/>
      <c r="M2621" s="48"/>
      <c r="N2621" s="48"/>
      <c r="O2621" s="48"/>
      <c r="P2621" s="48"/>
      <c r="Q2621" s="48"/>
    </row>
    <row r="2622" spans="12:17" x14ac:dyDescent="0.25">
      <c r="L2622" s="48"/>
      <c r="M2622" s="48"/>
      <c r="N2622" s="48"/>
      <c r="O2622" s="48"/>
      <c r="P2622" s="48"/>
      <c r="Q2622" s="48"/>
    </row>
    <row r="2623" spans="12:17" x14ac:dyDescent="0.25">
      <c r="L2623" s="48"/>
      <c r="M2623" s="48"/>
      <c r="N2623" s="48"/>
      <c r="O2623" s="48"/>
      <c r="P2623" s="48"/>
      <c r="Q2623" s="48"/>
    </row>
    <row r="2624" spans="12:17" x14ac:dyDescent="0.25">
      <c r="L2624" s="48"/>
      <c r="M2624" s="48"/>
      <c r="N2624" s="48"/>
      <c r="O2624" s="48"/>
      <c r="P2624" s="48"/>
      <c r="Q2624" s="48"/>
    </row>
    <row r="2625" spans="12:17" x14ac:dyDescent="0.25">
      <c r="L2625" s="48"/>
      <c r="M2625" s="48"/>
      <c r="N2625" s="48"/>
      <c r="O2625" s="48"/>
      <c r="P2625" s="48"/>
      <c r="Q2625" s="48"/>
    </row>
    <row r="2626" spans="12:17" x14ac:dyDescent="0.25">
      <c r="L2626" s="48"/>
      <c r="M2626" s="48"/>
      <c r="N2626" s="48"/>
      <c r="O2626" s="48"/>
      <c r="P2626" s="48"/>
      <c r="Q2626" s="48"/>
    </row>
    <row r="2627" spans="12:17" x14ac:dyDescent="0.25">
      <c r="L2627" s="48"/>
      <c r="M2627" s="48"/>
      <c r="N2627" s="48"/>
      <c r="O2627" s="48"/>
      <c r="P2627" s="48"/>
      <c r="Q2627" s="48"/>
    </row>
    <row r="2628" spans="12:17" x14ac:dyDescent="0.25">
      <c r="L2628" s="48"/>
      <c r="M2628" s="48"/>
      <c r="N2628" s="48"/>
      <c r="O2628" s="48"/>
      <c r="P2628" s="48"/>
      <c r="Q2628" s="48"/>
    </row>
    <row r="2629" spans="12:17" x14ac:dyDescent="0.25">
      <c r="L2629" s="48"/>
      <c r="M2629" s="48"/>
      <c r="N2629" s="48"/>
      <c r="O2629" s="48"/>
      <c r="P2629" s="48"/>
      <c r="Q2629" s="48"/>
    </row>
    <row r="2630" spans="12:17" x14ac:dyDescent="0.25">
      <c r="L2630" s="48"/>
      <c r="M2630" s="48"/>
      <c r="N2630" s="48"/>
      <c r="O2630" s="48"/>
      <c r="P2630" s="48"/>
      <c r="Q2630" s="48"/>
    </row>
    <row r="2631" spans="12:17" x14ac:dyDescent="0.25">
      <c r="L2631" s="48"/>
      <c r="M2631" s="48"/>
      <c r="N2631" s="48"/>
      <c r="O2631" s="48"/>
      <c r="P2631" s="48"/>
      <c r="Q2631" s="48"/>
    </row>
    <row r="2632" spans="12:17" x14ac:dyDescent="0.25">
      <c r="L2632" s="48"/>
      <c r="M2632" s="48"/>
      <c r="N2632" s="48"/>
      <c r="O2632" s="48"/>
      <c r="P2632" s="48"/>
      <c r="Q2632" s="48"/>
    </row>
    <row r="2633" spans="12:17" x14ac:dyDescent="0.25">
      <c r="L2633" s="48"/>
      <c r="M2633" s="48"/>
      <c r="N2633" s="48"/>
      <c r="O2633" s="48"/>
      <c r="P2633" s="48"/>
      <c r="Q2633" s="48"/>
    </row>
    <row r="2634" spans="12:17" x14ac:dyDescent="0.25">
      <c r="L2634" s="48"/>
      <c r="M2634" s="48"/>
      <c r="N2634" s="48"/>
      <c r="O2634" s="48"/>
      <c r="P2634" s="48"/>
      <c r="Q2634" s="48"/>
    </row>
    <row r="2635" spans="12:17" x14ac:dyDescent="0.25">
      <c r="L2635" s="48"/>
      <c r="M2635" s="48"/>
      <c r="N2635" s="48"/>
      <c r="O2635" s="48"/>
      <c r="P2635" s="48"/>
      <c r="Q2635" s="48"/>
    </row>
    <row r="2636" spans="12:17" x14ac:dyDescent="0.25">
      <c r="L2636" s="48"/>
      <c r="M2636" s="48"/>
      <c r="N2636" s="48"/>
      <c r="O2636" s="48"/>
      <c r="P2636" s="48"/>
      <c r="Q2636" s="48"/>
    </row>
    <row r="2637" spans="12:17" x14ac:dyDescent="0.25">
      <c r="L2637" s="48"/>
      <c r="M2637" s="48"/>
      <c r="N2637" s="48"/>
      <c r="O2637" s="48"/>
      <c r="P2637" s="48"/>
      <c r="Q2637" s="48"/>
    </row>
    <row r="2638" spans="12:17" x14ac:dyDescent="0.25">
      <c r="L2638" s="48"/>
      <c r="M2638" s="48"/>
      <c r="N2638" s="48"/>
      <c r="O2638" s="48"/>
      <c r="P2638" s="48"/>
      <c r="Q2638" s="48"/>
    </row>
    <row r="2639" spans="12:17" x14ac:dyDescent="0.25">
      <c r="L2639" s="48"/>
      <c r="M2639" s="48"/>
      <c r="N2639" s="48"/>
      <c r="O2639" s="48"/>
      <c r="P2639" s="48"/>
      <c r="Q2639" s="48"/>
    </row>
    <row r="2640" spans="12:17" x14ac:dyDescent="0.25">
      <c r="L2640" s="48"/>
      <c r="M2640" s="48"/>
      <c r="N2640" s="48"/>
      <c r="O2640" s="48"/>
      <c r="P2640" s="48"/>
      <c r="Q2640" s="48"/>
    </row>
    <row r="2641" spans="12:17" x14ac:dyDescent="0.25">
      <c r="L2641" s="48"/>
      <c r="M2641" s="48"/>
      <c r="N2641" s="48"/>
      <c r="O2641" s="48"/>
      <c r="P2641" s="48"/>
      <c r="Q2641" s="48"/>
    </row>
    <row r="2642" spans="12:17" x14ac:dyDescent="0.25">
      <c r="L2642" s="48"/>
      <c r="M2642" s="48"/>
      <c r="N2642" s="48"/>
      <c r="O2642" s="48"/>
      <c r="P2642" s="48"/>
      <c r="Q2642" s="48"/>
    </row>
    <row r="2643" spans="12:17" x14ac:dyDescent="0.25">
      <c r="L2643" s="48"/>
      <c r="M2643" s="48"/>
      <c r="N2643" s="48"/>
      <c r="O2643" s="48"/>
      <c r="P2643" s="48"/>
      <c r="Q2643" s="48"/>
    </row>
    <row r="2644" spans="12:17" x14ac:dyDescent="0.25">
      <c r="L2644" s="48"/>
      <c r="M2644" s="48"/>
      <c r="N2644" s="48"/>
      <c r="O2644" s="48"/>
      <c r="P2644" s="48"/>
      <c r="Q2644" s="48"/>
    </row>
    <row r="2645" spans="12:17" x14ac:dyDescent="0.25">
      <c r="L2645" s="48"/>
      <c r="M2645" s="48"/>
      <c r="N2645" s="48"/>
      <c r="O2645" s="48"/>
      <c r="P2645" s="48"/>
      <c r="Q2645" s="48"/>
    </row>
    <row r="2646" spans="12:17" x14ac:dyDescent="0.25">
      <c r="L2646" s="48"/>
      <c r="M2646" s="48"/>
      <c r="N2646" s="48"/>
      <c r="O2646" s="48"/>
      <c r="P2646" s="48"/>
      <c r="Q2646" s="48"/>
    </row>
    <row r="2647" spans="12:17" x14ac:dyDescent="0.25">
      <c r="L2647" s="48"/>
      <c r="M2647" s="48"/>
      <c r="N2647" s="48"/>
      <c r="O2647" s="48"/>
      <c r="P2647" s="48"/>
      <c r="Q2647" s="48"/>
    </row>
    <row r="2648" spans="12:17" x14ac:dyDescent="0.25">
      <c r="L2648" s="48"/>
      <c r="M2648" s="48"/>
      <c r="N2648" s="48"/>
      <c r="O2648" s="48"/>
      <c r="P2648" s="48"/>
      <c r="Q2648" s="48"/>
    </row>
    <row r="2649" spans="12:17" x14ac:dyDescent="0.25">
      <c r="L2649" s="48"/>
      <c r="M2649" s="48"/>
      <c r="N2649" s="48"/>
      <c r="O2649" s="48"/>
      <c r="P2649" s="48"/>
      <c r="Q2649" s="48"/>
    </row>
    <row r="2650" spans="12:17" x14ac:dyDescent="0.25">
      <c r="L2650" s="48"/>
      <c r="M2650" s="48"/>
      <c r="N2650" s="48"/>
      <c r="O2650" s="48"/>
      <c r="P2650" s="48"/>
      <c r="Q2650" s="48"/>
    </row>
    <row r="2651" spans="12:17" x14ac:dyDescent="0.25">
      <c r="L2651" s="48"/>
      <c r="M2651" s="48"/>
      <c r="N2651" s="48"/>
      <c r="O2651" s="48"/>
      <c r="P2651" s="48"/>
      <c r="Q2651" s="48"/>
    </row>
    <row r="2652" spans="12:17" x14ac:dyDescent="0.25">
      <c r="L2652" s="48"/>
      <c r="M2652" s="48"/>
      <c r="N2652" s="48"/>
      <c r="O2652" s="48"/>
      <c r="P2652" s="48"/>
      <c r="Q2652" s="48"/>
    </row>
    <row r="2653" spans="12:17" x14ac:dyDescent="0.25">
      <c r="L2653" s="48"/>
      <c r="M2653" s="48"/>
      <c r="N2653" s="48"/>
      <c r="O2653" s="48"/>
      <c r="P2653" s="48"/>
      <c r="Q2653" s="48"/>
    </row>
    <row r="2654" spans="12:17" x14ac:dyDescent="0.25">
      <c r="L2654" s="48"/>
      <c r="M2654" s="48"/>
      <c r="N2654" s="48"/>
      <c r="O2654" s="48"/>
      <c r="P2654" s="48"/>
      <c r="Q2654" s="48"/>
    </row>
    <row r="2655" spans="12:17" x14ac:dyDescent="0.25">
      <c r="L2655" s="48"/>
      <c r="M2655" s="48"/>
      <c r="N2655" s="48"/>
      <c r="O2655" s="48"/>
      <c r="P2655" s="48"/>
      <c r="Q2655" s="48"/>
    </row>
    <row r="2656" spans="12:17" x14ac:dyDescent="0.25">
      <c r="L2656" s="48"/>
      <c r="M2656" s="48"/>
      <c r="N2656" s="48"/>
      <c r="O2656" s="48"/>
      <c r="P2656" s="48"/>
      <c r="Q2656" s="48"/>
    </row>
    <row r="2657" spans="12:17" x14ac:dyDescent="0.25">
      <c r="L2657" s="48"/>
      <c r="M2657" s="48"/>
      <c r="N2657" s="48"/>
      <c r="O2657" s="48"/>
      <c r="P2657" s="48"/>
      <c r="Q2657" s="48"/>
    </row>
    <row r="2658" spans="12:17" x14ac:dyDescent="0.25">
      <c r="L2658" s="48"/>
      <c r="M2658" s="48"/>
      <c r="N2658" s="48"/>
      <c r="O2658" s="48"/>
      <c r="P2658" s="48"/>
      <c r="Q2658" s="48"/>
    </row>
    <row r="2659" spans="12:17" x14ac:dyDescent="0.25">
      <c r="L2659" s="48"/>
      <c r="M2659" s="48"/>
      <c r="N2659" s="48"/>
      <c r="O2659" s="48"/>
      <c r="P2659" s="48"/>
      <c r="Q2659" s="48"/>
    </row>
    <row r="2660" spans="12:17" x14ac:dyDescent="0.25">
      <c r="L2660" s="48"/>
      <c r="M2660" s="48"/>
      <c r="N2660" s="48"/>
      <c r="O2660" s="48"/>
      <c r="P2660" s="48"/>
      <c r="Q2660" s="48"/>
    </row>
    <row r="2661" spans="12:17" x14ac:dyDescent="0.25">
      <c r="L2661" s="48"/>
      <c r="M2661" s="48"/>
      <c r="N2661" s="48"/>
      <c r="O2661" s="48"/>
      <c r="P2661" s="48"/>
      <c r="Q2661" s="48"/>
    </row>
    <row r="2662" spans="12:17" x14ac:dyDescent="0.25">
      <c r="L2662" s="48"/>
      <c r="M2662" s="48"/>
      <c r="N2662" s="48"/>
      <c r="O2662" s="48"/>
      <c r="P2662" s="48"/>
      <c r="Q2662" s="48"/>
    </row>
    <row r="2663" spans="12:17" x14ac:dyDescent="0.25">
      <c r="L2663" s="48"/>
      <c r="M2663" s="48"/>
      <c r="N2663" s="48"/>
      <c r="O2663" s="48"/>
      <c r="P2663" s="48"/>
      <c r="Q2663" s="48"/>
    </row>
    <row r="2664" spans="12:17" x14ac:dyDescent="0.25">
      <c r="L2664" s="48"/>
      <c r="M2664" s="48"/>
      <c r="N2664" s="48"/>
      <c r="O2664" s="48"/>
      <c r="P2664" s="48"/>
      <c r="Q2664" s="48"/>
    </row>
    <row r="2665" spans="12:17" x14ac:dyDescent="0.25">
      <c r="L2665" s="48"/>
      <c r="M2665" s="48"/>
      <c r="N2665" s="48"/>
      <c r="O2665" s="48"/>
      <c r="P2665" s="48"/>
      <c r="Q2665" s="48"/>
    </row>
    <row r="2666" spans="12:17" x14ac:dyDescent="0.25">
      <c r="L2666" s="48"/>
      <c r="M2666" s="48"/>
      <c r="N2666" s="48"/>
      <c r="O2666" s="48"/>
      <c r="P2666" s="48"/>
      <c r="Q2666" s="48"/>
    </row>
    <row r="2667" spans="12:17" x14ac:dyDescent="0.25">
      <c r="L2667" s="48"/>
      <c r="M2667" s="48"/>
      <c r="N2667" s="48"/>
      <c r="O2667" s="48"/>
      <c r="P2667" s="48"/>
      <c r="Q2667" s="48"/>
    </row>
    <row r="2668" spans="12:17" x14ac:dyDescent="0.25">
      <c r="L2668" s="48"/>
      <c r="M2668" s="48"/>
      <c r="N2668" s="48"/>
      <c r="O2668" s="48"/>
      <c r="P2668" s="48"/>
      <c r="Q2668" s="48"/>
    </row>
    <row r="2669" spans="12:17" x14ac:dyDescent="0.25">
      <c r="L2669" s="48"/>
      <c r="M2669" s="48"/>
      <c r="N2669" s="48"/>
      <c r="O2669" s="48"/>
      <c r="P2669" s="48"/>
      <c r="Q2669" s="48"/>
    </row>
    <row r="2670" spans="12:17" x14ac:dyDescent="0.25">
      <c r="L2670" s="48"/>
      <c r="M2670" s="48"/>
      <c r="N2670" s="48"/>
      <c r="O2670" s="48"/>
      <c r="P2670" s="48"/>
      <c r="Q2670" s="48"/>
    </row>
    <row r="2671" spans="12:17" x14ac:dyDescent="0.25">
      <c r="L2671" s="48"/>
      <c r="M2671" s="48"/>
      <c r="N2671" s="48"/>
      <c r="O2671" s="48"/>
      <c r="P2671" s="48"/>
      <c r="Q2671" s="48"/>
    </row>
    <row r="2672" spans="12:17" x14ac:dyDescent="0.25">
      <c r="L2672" s="48"/>
      <c r="M2672" s="48"/>
      <c r="N2672" s="48"/>
      <c r="O2672" s="48"/>
      <c r="P2672" s="48"/>
      <c r="Q2672" s="48"/>
    </row>
    <row r="2673" spans="12:17" x14ac:dyDescent="0.25">
      <c r="L2673" s="48"/>
      <c r="M2673" s="48"/>
      <c r="N2673" s="48"/>
      <c r="O2673" s="48"/>
      <c r="P2673" s="48"/>
      <c r="Q2673" s="48"/>
    </row>
    <row r="2674" spans="12:17" x14ac:dyDescent="0.25">
      <c r="L2674" s="48"/>
      <c r="M2674" s="48"/>
      <c r="N2674" s="48"/>
      <c r="O2674" s="48"/>
      <c r="P2674" s="48"/>
      <c r="Q2674" s="48"/>
    </row>
    <row r="2675" spans="12:17" x14ac:dyDescent="0.25">
      <c r="L2675" s="48"/>
      <c r="M2675" s="48"/>
      <c r="N2675" s="48"/>
      <c r="O2675" s="48"/>
      <c r="P2675" s="48"/>
      <c r="Q2675" s="48"/>
    </row>
    <row r="2676" spans="12:17" x14ac:dyDescent="0.25">
      <c r="L2676" s="48"/>
      <c r="M2676" s="48"/>
      <c r="N2676" s="48"/>
      <c r="O2676" s="48"/>
      <c r="P2676" s="48"/>
      <c r="Q2676" s="48"/>
    </row>
    <row r="2677" spans="12:17" x14ac:dyDescent="0.25">
      <c r="L2677" s="48"/>
      <c r="M2677" s="48"/>
      <c r="N2677" s="48"/>
      <c r="O2677" s="48"/>
      <c r="P2677" s="48"/>
      <c r="Q2677" s="48"/>
    </row>
    <row r="2678" spans="12:17" x14ac:dyDescent="0.25">
      <c r="L2678" s="48"/>
      <c r="M2678" s="48"/>
      <c r="N2678" s="48"/>
      <c r="O2678" s="48"/>
      <c r="P2678" s="48"/>
      <c r="Q2678" s="48"/>
    </row>
    <row r="2679" spans="12:17" x14ac:dyDescent="0.25">
      <c r="L2679" s="48"/>
      <c r="M2679" s="48"/>
      <c r="N2679" s="48"/>
      <c r="O2679" s="48"/>
      <c r="P2679" s="48"/>
      <c r="Q2679" s="48"/>
    </row>
    <row r="2680" spans="12:17" x14ac:dyDescent="0.25">
      <c r="L2680" s="48"/>
      <c r="M2680" s="48"/>
      <c r="N2680" s="48"/>
      <c r="O2680" s="48"/>
      <c r="P2680" s="48"/>
      <c r="Q2680" s="48"/>
    </row>
    <row r="2681" spans="12:17" x14ac:dyDescent="0.25">
      <c r="L2681" s="48"/>
      <c r="M2681" s="48"/>
      <c r="N2681" s="48"/>
      <c r="O2681" s="48"/>
      <c r="P2681" s="48"/>
      <c r="Q2681" s="48"/>
    </row>
    <row r="2682" spans="12:17" x14ac:dyDescent="0.25">
      <c r="L2682" s="48"/>
      <c r="M2682" s="48"/>
      <c r="N2682" s="48"/>
      <c r="O2682" s="48"/>
      <c r="P2682" s="48"/>
      <c r="Q2682" s="48"/>
    </row>
    <row r="2683" spans="12:17" x14ac:dyDescent="0.25">
      <c r="L2683" s="48"/>
      <c r="M2683" s="48"/>
      <c r="N2683" s="48"/>
      <c r="O2683" s="48"/>
      <c r="P2683" s="48"/>
      <c r="Q2683" s="48"/>
    </row>
    <row r="2684" spans="12:17" x14ac:dyDescent="0.25">
      <c r="L2684" s="48"/>
      <c r="M2684" s="48"/>
      <c r="N2684" s="48"/>
      <c r="O2684" s="48"/>
      <c r="P2684" s="48"/>
      <c r="Q2684" s="48"/>
    </row>
    <row r="2685" spans="12:17" x14ac:dyDescent="0.25">
      <c r="L2685" s="48"/>
      <c r="M2685" s="48"/>
      <c r="N2685" s="48"/>
      <c r="O2685" s="48"/>
      <c r="P2685" s="48"/>
      <c r="Q2685" s="48"/>
    </row>
    <row r="2686" spans="12:17" x14ac:dyDescent="0.25">
      <c r="L2686" s="48"/>
      <c r="M2686" s="48"/>
      <c r="N2686" s="48"/>
      <c r="O2686" s="48"/>
      <c r="P2686" s="48"/>
      <c r="Q2686" s="48"/>
    </row>
    <row r="2687" spans="12:17" x14ac:dyDescent="0.25">
      <c r="L2687" s="48"/>
      <c r="M2687" s="48"/>
      <c r="N2687" s="48"/>
      <c r="O2687" s="48"/>
      <c r="P2687" s="48"/>
      <c r="Q2687" s="48"/>
    </row>
    <row r="2688" spans="12:17" x14ac:dyDescent="0.25">
      <c r="L2688" s="48"/>
      <c r="M2688" s="48"/>
      <c r="N2688" s="48"/>
      <c r="O2688" s="48"/>
      <c r="P2688" s="48"/>
      <c r="Q2688" s="48"/>
    </row>
    <row r="2689" spans="12:17" x14ac:dyDescent="0.25">
      <c r="L2689" s="48"/>
      <c r="M2689" s="48"/>
      <c r="N2689" s="48"/>
      <c r="O2689" s="48"/>
      <c r="P2689" s="48"/>
      <c r="Q2689" s="48"/>
    </row>
    <row r="2690" spans="12:17" x14ac:dyDescent="0.25">
      <c r="L2690" s="48"/>
      <c r="M2690" s="48"/>
      <c r="N2690" s="48"/>
      <c r="O2690" s="48"/>
      <c r="P2690" s="48"/>
      <c r="Q2690" s="48"/>
    </row>
    <row r="2691" spans="12:17" x14ac:dyDescent="0.25">
      <c r="L2691" s="48"/>
      <c r="M2691" s="48"/>
      <c r="N2691" s="48"/>
      <c r="O2691" s="48"/>
      <c r="P2691" s="48"/>
      <c r="Q2691" s="48"/>
    </row>
    <row r="2692" spans="12:17" x14ac:dyDescent="0.25">
      <c r="L2692" s="48"/>
      <c r="M2692" s="48"/>
      <c r="N2692" s="48"/>
      <c r="O2692" s="48"/>
      <c r="P2692" s="48"/>
      <c r="Q2692" s="48"/>
    </row>
    <row r="2693" spans="12:17" x14ac:dyDescent="0.25">
      <c r="L2693" s="48"/>
      <c r="M2693" s="48"/>
      <c r="N2693" s="48"/>
      <c r="O2693" s="48"/>
      <c r="P2693" s="48"/>
      <c r="Q2693" s="48"/>
    </row>
    <row r="2694" spans="12:17" x14ac:dyDescent="0.25">
      <c r="L2694" s="48"/>
      <c r="M2694" s="48"/>
      <c r="N2694" s="48"/>
      <c r="O2694" s="48"/>
      <c r="P2694" s="48"/>
      <c r="Q2694" s="48"/>
    </row>
    <row r="2695" spans="12:17" x14ac:dyDescent="0.25">
      <c r="L2695" s="48"/>
      <c r="M2695" s="48"/>
      <c r="N2695" s="48"/>
      <c r="O2695" s="48"/>
      <c r="P2695" s="48"/>
      <c r="Q2695" s="48"/>
    </row>
    <row r="2696" spans="12:17" x14ac:dyDescent="0.25">
      <c r="L2696" s="48"/>
      <c r="M2696" s="48"/>
      <c r="N2696" s="48"/>
      <c r="O2696" s="48"/>
      <c r="P2696" s="48"/>
      <c r="Q2696" s="48"/>
    </row>
    <row r="2697" spans="12:17" x14ac:dyDescent="0.25">
      <c r="L2697" s="48"/>
      <c r="M2697" s="48"/>
      <c r="N2697" s="48"/>
      <c r="O2697" s="48"/>
      <c r="P2697" s="48"/>
      <c r="Q2697" s="48"/>
    </row>
    <row r="2698" spans="12:17" x14ac:dyDescent="0.25">
      <c r="L2698" s="48"/>
      <c r="M2698" s="48"/>
      <c r="N2698" s="48"/>
      <c r="O2698" s="48"/>
      <c r="P2698" s="48"/>
      <c r="Q2698" s="48"/>
    </row>
    <row r="2699" spans="12:17" x14ac:dyDescent="0.25">
      <c r="L2699" s="48"/>
      <c r="M2699" s="48"/>
      <c r="N2699" s="48"/>
      <c r="O2699" s="48"/>
      <c r="P2699" s="48"/>
      <c r="Q2699" s="48"/>
    </row>
    <row r="2700" spans="12:17" x14ac:dyDescent="0.25">
      <c r="L2700" s="48"/>
      <c r="M2700" s="48"/>
      <c r="N2700" s="48"/>
      <c r="O2700" s="48"/>
      <c r="P2700" s="48"/>
      <c r="Q2700" s="48"/>
    </row>
    <row r="2701" spans="12:17" x14ac:dyDescent="0.25">
      <c r="L2701" s="48"/>
      <c r="M2701" s="48"/>
      <c r="N2701" s="48"/>
      <c r="O2701" s="48"/>
      <c r="P2701" s="48"/>
      <c r="Q2701" s="48"/>
    </row>
    <row r="2702" spans="12:17" x14ac:dyDescent="0.25">
      <c r="L2702" s="48"/>
      <c r="M2702" s="48"/>
      <c r="N2702" s="48"/>
      <c r="O2702" s="48"/>
      <c r="P2702" s="48"/>
      <c r="Q2702" s="48"/>
    </row>
    <row r="2703" spans="12:17" x14ac:dyDescent="0.25">
      <c r="L2703" s="48"/>
      <c r="M2703" s="48"/>
      <c r="N2703" s="48"/>
      <c r="O2703" s="48"/>
      <c r="P2703" s="48"/>
      <c r="Q2703" s="48"/>
    </row>
    <row r="2704" spans="12:17" x14ac:dyDescent="0.25">
      <c r="L2704" s="48"/>
      <c r="M2704" s="48"/>
      <c r="N2704" s="48"/>
      <c r="O2704" s="48"/>
      <c r="P2704" s="48"/>
      <c r="Q2704" s="48"/>
    </row>
    <row r="2705" spans="12:17" x14ac:dyDescent="0.25">
      <c r="L2705" s="48"/>
      <c r="M2705" s="48"/>
      <c r="N2705" s="48"/>
      <c r="O2705" s="48"/>
      <c r="P2705" s="48"/>
      <c r="Q2705" s="48"/>
    </row>
    <row r="2706" spans="12:17" x14ac:dyDescent="0.25">
      <c r="L2706" s="48"/>
      <c r="M2706" s="48"/>
      <c r="N2706" s="48"/>
      <c r="O2706" s="48"/>
      <c r="P2706" s="48"/>
      <c r="Q2706" s="48"/>
    </row>
    <row r="2707" spans="12:17" x14ac:dyDescent="0.25">
      <c r="L2707" s="48"/>
      <c r="M2707" s="48"/>
      <c r="N2707" s="48"/>
      <c r="O2707" s="48"/>
      <c r="P2707" s="48"/>
      <c r="Q2707" s="48"/>
    </row>
    <row r="2708" spans="12:17" x14ac:dyDescent="0.25">
      <c r="L2708" s="48"/>
      <c r="M2708" s="48"/>
      <c r="N2708" s="48"/>
      <c r="O2708" s="48"/>
      <c r="P2708" s="48"/>
      <c r="Q2708" s="48"/>
    </row>
    <row r="2709" spans="12:17" x14ac:dyDescent="0.25">
      <c r="L2709" s="48"/>
      <c r="M2709" s="48"/>
      <c r="N2709" s="48"/>
      <c r="O2709" s="48"/>
      <c r="P2709" s="48"/>
      <c r="Q2709" s="48"/>
    </row>
    <row r="2710" spans="12:17" x14ac:dyDescent="0.25">
      <c r="L2710" s="48"/>
      <c r="M2710" s="48"/>
      <c r="N2710" s="48"/>
      <c r="O2710" s="48"/>
      <c r="P2710" s="48"/>
      <c r="Q2710" s="48"/>
    </row>
    <row r="2711" spans="12:17" x14ac:dyDescent="0.25">
      <c r="L2711" s="48"/>
      <c r="M2711" s="48"/>
      <c r="N2711" s="48"/>
      <c r="O2711" s="48"/>
      <c r="P2711" s="48"/>
      <c r="Q2711" s="48"/>
    </row>
    <row r="2712" spans="12:17" x14ac:dyDescent="0.25">
      <c r="L2712" s="48"/>
      <c r="M2712" s="48"/>
      <c r="N2712" s="48"/>
      <c r="O2712" s="48"/>
      <c r="P2712" s="48"/>
      <c r="Q2712" s="48"/>
    </row>
    <row r="2713" spans="12:17" x14ac:dyDescent="0.25">
      <c r="L2713" s="48"/>
      <c r="M2713" s="48"/>
      <c r="N2713" s="48"/>
      <c r="O2713" s="48"/>
      <c r="P2713" s="48"/>
      <c r="Q2713" s="48"/>
    </row>
    <row r="2714" spans="12:17" x14ac:dyDescent="0.25">
      <c r="L2714" s="48"/>
      <c r="M2714" s="48"/>
      <c r="N2714" s="48"/>
      <c r="O2714" s="48"/>
      <c r="P2714" s="48"/>
      <c r="Q2714" s="48"/>
    </row>
    <row r="2715" spans="12:17" x14ac:dyDescent="0.25">
      <c r="L2715" s="48"/>
      <c r="M2715" s="48"/>
      <c r="N2715" s="48"/>
      <c r="O2715" s="48"/>
      <c r="P2715" s="48"/>
      <c r="Q2715" s="48"/>
    </row>
    <row r="2716" spans="12:17" x14ac:dyDescent="0.25">
      <c r="L2716" s="48"/>
      <c r="M2716" s="48"/>
      <c r="N2716" s="48"/>
      <c r="O2716" s="48"/>
      <c r="P2716" s="48"/>
      <c r="Q2716" s="48"/>
    </row>
    <row r="2717" spans="12:17" x14ac:dyDescent="0.25">
      <c r="L2717" s="48"/>
      <c r="M2717" s="48"/>
      <c r="N2717" s="48"/>
      <c r="O2717" s="48"/>
      <c r="P2717" s="48"/>
      <c r="Q2717" s="48"/>
    </row>
    <row r="2718" spans="12:17" x14ac:dyDescent="0.25">
      <c r="L2718" s="48"/>
      <c r="M2718" s="48"/>
      <c r="N2718" s="48"/>
      <c r="O2718" s="48"/>
      <c r="P2718" s="48"/>
      <c r="Q2718" s="48"/>
    </row>
    <row r="2719" spans="12:17" x14ac:dyDescent="0.25">
      <c r="L2719" s="48"/>
      <c r="M2719" s="48"/>
      <c r="N2719" s="48"/>
      <c r="O2719" s="48"/>
      <c r="P2719" s="48"/>
      <c r="Q2719" s="48"/>
    </row>
    <row r="2720" spans="12:17" x14ac:dyDescent="0.25">
      <c r="L2720" s="48"/>
      <c r="M2720" s="48"/>
      <c r="N2720" s="48"/>
      <c r="O2720" s="48"/>
      <c r="P2720" s="48"/>
      <c r="Q2720" s="48"/>
    </row>
    <row r="2721" spans="12:17" x14ac:dyDescent="0.25">
      <c r="L2721" s="48"/>
      <c r="M2721" s="48"/>
      <c r="N2721" s="48"/>
      <c r="O2721" s="48"/>
      <c r="P2721" s="48"/>
      <c r="Q2721" s="48"/>
    </row>
    <row r="2722" spans="12:17" x14ac:dyDescent="0.25">
      <c r="L2722" s="48"/>
      <c r="M2722" s="48"/>
      <c r="N2722" s="48"/>
      <c r="O2722" s="48"/>
      <c r="P2722" s="48"/>
      <c r="Q2722" s="48"/>
    </row>
    <row r="2723" spans="12:17" x14ac:dyDescent="0.25">
      <c r="L2723" s="48"/>
      <c r="M2723" s="48"/>
      <c r="N2723" s="48"/>
      <c r="O2723" s="48"/>
      <c r="P2723" s="48"/>
      <c r="Q2723" s="48"/>
    </row>
    <row r="2724" spans="12:17" x14ac:dyDescent="0.25">
      <c r="L2724" s="48"/>
      <c r="M2724" s="48"/>
      <c r="N2724" s="48"/>
      <c r="O2724" s="48"/>
      <c r="P2724" s="48"/>
      <c r="Q2724" s="48"/>
    </row>
    <row r="2725" spans="12:17" x14ac:dyDescent="0.25">
      <c r="L2725" s="48"/>
      <c r="M2725" s="48"/>
      <c r="N2725" s="48"/>
      <c r="O2725" s="48"/>
      <c r="P2725" s="48"/>
      <c r="Q2725" s="48"/>
    </row>
    <row r="2726" spans="12:17" x14ac:dyDescent="0.25">
      <c r="L2726" s="48"/>
      <c r="M2726" s="48"/>
      <c r="N2726" s="48"/>
      <c r="O2726" s="48"/>
      <c r="P2726" s="48"/>
      <c r="Q2726" s="48"/>
    </row>
    <row r="2727" spans="12:17" x14ac:dyDescent="0.25">
      <c r="L2727" s="48"/>
      <c r="M2727" s="48"/>
      <c r="N2727" s="48"/>
      <c r="O2727" s="48"/>
      <c r="P2727" s="48"/>
      <c r="Q2727" s="48"/>
    </row>
    <row r="2728" spans="12:17" x14ac:dyDescent="0.25">
      <c r="L2728" s="48"/>
      <c r="M2728" s="48"/>
      <c r="N2728" s="48"/>
      <c r="O2728" s="48"/>
      <c r="P2728" s="48"/>
      <c r="Q2728" s="48"/>
    </row>
    <row r="2729" spans="12:17" x14ac:dyDescent="0.25">
      <c r="L2729" s="48"/>
      <c r="M2729" s="48"/>
      <c r="N2729" s="48"/>
      <c r="O2729" s="48"/>
      <c r="P2729" s="48"/>
      <c r="Q2729" s="48"/>
    </row>
    <row r="2730" spans="12:17" x14ac:dyDescent="0.25">
      <c r="L2730" s="48"/>
      <c r="M2730" s="48"/>
      <c r="N2730" s="48"/>
      <c r="O2730" s="48"/>
      <c r="P2730" s="48"/>
      <c r="Q2730" s="48"/>
    </row>
    <row r="2731" spans="12:17" x14ac:dyDescent="0.25">
      <c r="L2731" s="48"/>
      <c r="M2731" s="48"/>
      <c r="N2731" s="48"/>
      <c r="O2731" s="48"/>
      <c r="P2731" s="48"/>
      <c r="Q2731" s="48"/>
    </row>
    <row r="2732" spans="12:17" x14ac:dyDescent="0.25">
      <c r="L2732" s="48"/>
      <c r="M2732" s="48"/>
      <c r="N2732" s="48"/>
      <c r="O2732" s="48"/>
      <c r="P2732" s="48"/>
      <c r="Q2732" s="48"/>
    </row>
    <row r="2733" spans="12:17" x14ac:dyDescent="0.25">
      <c r="L2733" s="48"/>
      <c r="M2733" s="48"/>
      <c r="N2733" s="48"/>
      <c r="O2733" s="48"/>
      <c r="P2733" s="48"/>
      <c r="Q2733" s="48"/>
    </row>
    <row r="2734" spans="12:17" x14ac:dyDescent="0.25">
      <c r="L2734" s="48"/>
      <c r="M2734" s="48"/>
      <c r="N2734" s="48"/>
      <c r="O2734" s="48"/>
      <c r="P2734" s="48"/>
      <c r="Q2734" s="48"/>
    </row>
    <row r="2735" spans="12:17" x14ac:dyDescent="0.25">
      <c r="L2735" s="48"/>
      <c r="M2735" s="48"/>
      <c r="N2735" s="48"/>
      <c r="O2735" s="48"/>
      <c r="P2735" s="48"/>
      <c r="Q2735" s="48"/>
    </row>
    <row r="2736" spans="12:17" x14ac:dyDescent="0.25">
      <c r="L2736" s="48"/>
      <c r="M2736" s="48"/>
      <c r="N2736" s="48"/>
      <c r="O2736" s="48"/>
      <c r="P2736" s="48"/>
      <c r="Q2736" s="48"/>
    </row>
    <row r="2737" spans="12:17" x14ac:dyDescent="0.25">
      <c r="L2737" s="48"/>
      <c r="M2737" s="48"/>
      <c r="N2737" s="48"/>
      <c r="O2737" s="48"/>
      <c r="P2737" s="48"/>
      <c r="Q2737" s="48"/>
    </row>
    <row r="2738" spans="12:17" x14ac:dyDescent="0.25">
      <c r="L2738" s="48"/>
      <c r="M2738" s="48"/>
      <c r="N2738" s="48"/>
      <c r="O2738" s="48"/>
      <c r="P2738" s="48"/>
      <c r="Q2738" s="48"/>
    </row>
    <row r="2739" spans="12:17" x14ac:dyDescent="0.25">
      <c r="L2739" s="48"/>
      <c r="M2739" s="48"/>
      <c r="N2739" s="48"/>
      <c r="O2739" s="48"/>
      <c r="P2739" s="48"/>
      <c r="Q2739" s="48"/>
    </row>
    <row r="2740" spans="12:17" x14ac:dyDescent="0.25">
      <c r="L2740" s="48"/>
      <c r="M2740" s="48"/>
      <c r="N2740" s="48"/>
      <c r="O2740" s="48"/>
      <c r="P2740" s="48"/>
      <c r="Q2740" s="48"/>
    </row>
    <row r="2741" spans="12:17" x14ac:dyDescent="0.25">
      <c r="L2741" s="48"/>
      <c r="M2741" s="48"/>
      <c r="N2741" s="48"/>
      <c r="O2741" s="48"/>
      <c r="P2741" s="48"/>
      <c r="Q2741" s="48"/>
    </row>
    <row r="2742" spans="12:17" x14ac:dyDescent="0.25">
      <c r="L2742" s="48"/>
      <c r="M2742" s="48"/>
      <c r="N2742" s="48"/>
      <c r="O2742" s="48"/>
      <c r="P2742" s="48"/>
      <c r="Q2742" s="48"/>
    </row>
    <row r="2743" spans="12:17" x14ac:dyDescent="0.25">
      <c r="L2743" s="48"/>
      <c r="M2743" s="48"/>
      <c r="N2743" s="48"/>
      <c r="O2743" s="48"/>
      <c r="P2743" s="48"/>
      <c r="Q2743" s="48"/>
    </row>
    <row r="2744" spans="12:17" x14ac:dyDescent="0.25">
      <c r="L2744" s="48"/>
      <c r="M2744" s="48"/>
      <c r="N2744" s="48"/>
      <c r="O2744" s="48"/>
      <c r="P2744" s="48"/>
      <c r="Q2744" s="48"/>
    </row>
    <row r="2745" spans="12:17" x14ac:dyDescent="0.25">
      <c r="L2745" s="48"/>
      <c r="M2745" s="48"/>
      <c r="N2745" s="48"/>
      <c r="O2745" s="48"/>
      <c r="P2745" s="48"/>
      <c r="Q2745" s="48"/>
    </row>
    <row r="2746" spans="12:17" x14ac:dyDescent="0.25">
      <c r="L2746" s="48"/>
      <c r="M2746" s="48"/>
      <c r="N2746" s="48"/>
      <c r="O2746" s="48"/>
      <c r="P2746" s="48"/>
      <c r="Q2746" s="48"/>
    </row>
    <row r="2747" spans="12:17" x14ac:dyDescent="0.25">
      <c r="L2747" s="48"/>
      <c r="M2747" s="48"/>
      <c r="N2747" s="48"/>
      <c r="O2747" s="48"/>
      <c r="P2747" s="48"/>
      <c r="Q2747" s="48"/>
    </row>
    <row r="2748" spans="12:17" x14ac:dyDescent="0.25">
      <c r="L2748" s="48"/>
      <c r="M2748" s="48"/>
      <c r="N2748" s="48"/>
      <c r="O2748" s="48"/>
      <c r="P2748" s="48"/>
      <c r="Q2748" s="48"/>
    </row>
    <row r="2749" spans="12:17" x14ac:dyDescent="0.25">
      <c r="L2749" s="48"/>
      <c r="M2749" s="48"/>
      <c r="N2749" s="48"/>
      <c r="O2749" s="48"/>
      <c r="P2749" s="48"/>
      <c r="Q2749" s="48"/>
    </row>
    <row r="2750" spans="12:17" x14ac:dyDescent="0.25">
      <c r="L2750" s="48"/>
      <c r="M2750" s="48"/>
      <c r="N2750" s="48"/>
      <c r="O2750" s="48"/>
      <c r="P2750" s="48"/>
      <c r="Q2750" s="48"/>
    </row>
    <row r="2751" spans="12:17" x14ac:dyDescent="0.25">
      <c r="L2751" s="48"/>
      <c r="M2751" s="48"/>
      <c r="N2751" s="48"/>
      <c r="O2751" s="48"/>
      <c r="P2751" s="48"/>
      <c r="Q2751" s="48"/>
    </row>
    <row r="2752" spans="12:17" x14ac:dyDescent="0.25">
      <c r="L2752" s="48"/>
      <c r="M2752" s="48"/>
      <c r="N2752" s="48"/>
      <c r="O2752" s="48"/>
      <c r="P2752" s="48"/>
      <c r="Q2752" s="48"/>
    </row>
    <row r="2753" spans="12:17" x14ac:dyDescent="0.25">
      <c r="L2753" s="48"/>
      <c r="M2753" s="48"/>
      <c r="N2753" s="48"/>
      <c r="O2753" s="48"/>
      <c r="P2753" s="48"/>
      <c r="Q2753" s="48"/>
    </row>
    <row r="2754" spans="12:17" x14ac:dyDescent="0.25">
      <c r="L2754" s="48"/>
      <c r="M2754" s="48"/>
      <c r="N2754" s="48"/>
      <c r="O2754" s="48"/>
      <c r="P2754" s="48"/>
      <c r="Q2754" s="48"/>
    </row>
    <row r="2755" spans="12:17" x14ac:dyDescent="0.25">
      <c r="L2755" s="48"/>
      <c r="M2755" s="48"/>
      <c r="N2755" s="48"/>
      <c r="O2755" s="48"/>
      <c r="P2755" s="48"/>
      <c r="Q2755" s="48"/>
    </row>
    <row r="2756" spans="12:17" x14ac:dyDescent="0.25">
      <c r="L2756" s="48"/>
      <c r="M2756" s="48"/>
      <c r="N2756" s="48"/>
      <c r="O2756" s="48"/>
      <c r="P2756" s="48"/>
      <c r="Q2756" s="48"/>
    </row>
    <row r="2757" spans="12:17" x14ac:dyDescent="0.25">
      <c r="L2757" s="48"/>
      <c r="M2757" s="48"/>
      <c r="N2757" s="48"/>
      <c r="O2757" s="48"/>
      <c r="P2757" s="48"/>
      <c r="Q2757" s="48"/>
    </row>
    <row r="2758" spans="12:17" x14ac:dyDescent="0.25">
      <c r="L2758" s="48"/>
      <c r="M2758" s="48"/>
      <c r="N2758" s="48"/>
      <c r="O2758" s="48"/>
      <c r="P2758" s="48"/>
      <c r="Q2758" s="48"/>
    </row>
    <row r="2759" spans="12:17" x14ac:dyDescent="0.25">
      <c r="L2759" s="48"/>
      <c r="M2759" s="48"/>
      <c r="N2759" s="48"/>
      <c r="O2759" s="48"/>
      <c r="P2759" s="48"/>
      <c r="Q2759" s="48"/>
    </row>
    <row r="2760" spans="12:17" x14ac:dyDescent="0.25">
      <c r="L2760" s="48"/>
      <c r="M2760" s="48"/>
      <c r="N2760" s="48"/>
      <c r="O2760" s="48"/>
      <c r="P2760" s="48"/>
      <c r="Q2760" s="48"/>
    </row>
    <row r="2761" spans="12:17" x14ac:dyDescent="0.25">
      <c r="L2761" s="48"/>
      <c r="M2761" s="48"/>
      <c r="N2761" s="48"/>
      <c r="O2761" s="48"/>
      <c r="P2761" s="48"/>
      <c r="Q2761" s="48"/>
    </row>
    <row r="2762" spans="12:17" x14ac:dyDescent="0.25">
      <c r="L2762" s="48"/>
      <c r="M2762" s="48"/>
      <c r="N2762" s="48"/>
      <c r="O2762" s="48"/>
      <c r="P2762" s="48"/>
      <c r="Q2762" s="48"/>
    </row>
    <row r="2763" spans="12:17" x14ac:dyDescent="0.25">
      <c r="L2763" s="48"/>
      <c r="M2763" s="48"/>
      <c r="N2763" s="48"/>
      <c r="O2763" s="48"/>
      <c r="P2763" s="48"/>
      <c r="Q2763" s="48"/>
    </row>
    <row r="2764" spans="12:17" x14ac:dyDescent="0.25">
      <c r="L2764" s="48"/>
      <c r="M2764" s="48"/>
      <c r="N2764" s="48"/>
      <c r="O2764" s="48"/>
      <c r="P2764" s="48"/>
      <c r="Q2764" s="48"/>
    </row>
    <row r="2765" spans="12:17" x14ac:dyDescent="0.25">
      <c r="L2765" s="48"/>
      <c r="M2765" s="48"/>
      <c r="N2765" s="48"/>
      <c r="O2765" s="48"/>
      <c r="P2765" s="48"/>
      <c r="Q2765" s="48"/>
    </row>
    <row r="2766" spans="12:17" x14ac:dyDescent="0.25">
      <c r="L2766" s="48"/>
      <c r="M2766" s="48"/>
      <c r="N2766" s="48"/>
      <c r="O2766" s="48"/>
      <c r="P2766" s="48"/>
      <c r="Q2766" s="48"/>
    </row>
    <row r="2767" spans="12:17" x14ac:dyDescent="0.25">
      <c r="L2767" s="48"/>
      <c r="M2767" s="48"/>
      <c r="N2767" s="48"/>
      <c r="O2767" s="48"/>
      <c r="P2767" s="48"/>
      <c r="Q2767" s="48"/>
    </row>
    <row r="2768" spans="12:17" x14ac:dyDescent="0.25">
      <c r="L2768" s="48"/>
      <c r="M2768" s="48"/>
      <c r="N2768" s="48"/>
      <c r="O2768" s="48"/>
      <c r="P2768" s="48"/>
      <c r="Q2768" s="48"/>
    </row>
    <row r="2769" spans="12:17" x14ac:dyDescent="0.25">
      <c r="L2769" s="48"/>
      <c r="M2769" s="48"/>
      <c r="N2769" s="48"/>
      <c r="O2769" s="48"/>
      <c r="P2769" s="48"/>
      <c r="Q2769" s="48"/>
    </row>
    <row r="2770" spans="12:17" x14ac:dyDescent="0.25">
      <c r="L2770" s="48"/>
      <c r="M2770" s="48"/>
      <c r="N2770" s="48"/>
      <c r="O2770" s="48"/>
      <c r="P2770" s="48"/>
      <c r="Q2770" s="48"/>
    </row>
    <row r="2771" spans="12:17" x14ac:dyDescent="0.25">
      <c r="L2771" s="48"/>
      <c r="M2771" s="48"/>
      <c r="N2771" s="48"/>
      <c r="O2771" s="48"/>
      <c r="P2771" s="48"/>
      <c r="Q2771" s="48"/>
    </row>
    <row r="2772" spans="12:17" x14ac:dyDescent="0.25">
      <c r="L2772" s="48"/>
      <c r="M2772" s="48"/>
      <c r="N2772" s="48"/>
      <c r="O2772" s="48"/>
      <c r="P2772" s="48"/>
      <c r="Q2772" s="48"/>
    </row>
    <row r="2773" spans="12:17" x14ac:dyDescent="0.25">
      <c r="L2773" s="48"/>
      <c r="M2773" s="48"/>
      <c r="N2773" s="48"/>
      <c r="O2773" s="48"/>
      <c r="P2773" s="48"/>
      <c r="Q2773" s="48"/>
    </row>
    <row r="2774" spans="12:17" x14ac:dyDescent="0.25">
      <c r="L2774" s="48"/>
      <c r="M2774" s="48"/>
      <c r="N2774" s="48"/>
      <c r="O2774" s="48"/>
      <c r="P2774" s="48"/>
      <c r="Q2774" s="48"/>
    </row>
    <row r="2775" spans="12:17" x14ac:dyDescent="0.25">
      <c r="L2775" s="48"/>
      <c r="M2775" s="48"/>
      <c r="N2775" s="48"/>
      <c r="O2775" s="48"/>
      <c r="P2775" s="48"/>
      <c r="Q2775" s="48"/>
    </row>
    <row r="2776" spans="12:17" x14ac:dyDescent="0.25">
      <c r="L2776" s="48"/>
      <c r="M2776" s="48"/>
      <c r="N2776" s="48"/>
      <c r="O2776" s="48"/>
      <c r="P2776" s="48"/>
      <c r="Q2776" s="48"/>
    </row>
    <row r="2777" spans="12:17" x14ac:dyDescent="0.25">
      <c r="L2777" s="48"/>
      <c r="M2777" s="48"/>
      <c r="N2777" s="48"/>
      <c r="O2777" s="48"/>
      <c r="P2777" s="48"/>
      <c r="Q2777" s="48"/>
    </row>
    <row r="2778" spans="12:17" x14ac:dyDescent="0.25">
      <c r="L2778" s="48"/>
      <c r="M2778" s="48"/>
      <c r="N2778" s="48"/>
      <c r="O2778" s="48"/>
      <c r="P2778" s="48"/>
      <c r="Q2778" s="48"/>
    </row>
    <row r="2779" spans="12:17" x14ac:dyDescent="0.25">
      <c r="L2779" s="48"/>
      <c r="M2779" s="48"/>
      <c r="N2779" s="48"/>
      <c r="O2779" s="48"/>
      <c r="P2779" s="48"/>
      <c r="Q2779" s="48"/>
    </row>
    <row r="2780" spans="12:17" x14ac:dyDescent="0.25">
      <c r="L2780" s="48"/>
      <c r="M2780" s="48"/>
      <c r="N2780" s="48"/>
      <c r="O2780" s="48"/>
      <c r="P2780" s="48"/>
      <c r="Q2780" s="48"/>
    </row>
    <row r="2781" spans="12:17" x14ac:dyDescent="0.25">
      <c r="L2781" s="48"/>
      <c r="M2781" s="48"/>
      <c r="N2781" s="48"/>
      <c r="O2781" s="48"/>
      <c r="P2781" s="48"/>
      <c r="Q2781" s="48"/>
    </row>
    <row r="2782" spans="12:17" x14ac:dyDescent="0.25">
      <c r="L2782" s="48"/>
      <c r="M2782" s="48"/>
      <c r="N2782" s="48"/>
      <c r="O2782" s="48"/>
      <c r="P2782" s="48"/>
      <c r="Q2782" s="48"/>
    </row>
    <row r="2783" spans="12:17" x14ac:dyDescent="0.25">
      <c r="L2783" s="48"/>
      <c r="M2783" s="48"/>
      <c r="N2783" s="48"/>
      <c r="O2783" s="48"/>
      <c r="P2783" s="48"/>
      <c r="Q2783" s="48"/>
    </row>
    <row r="2784" spans="12:17" x14ac:dyDescent="0.25">
      <c r="L2784" s="48"/>
      <c r="M2784" s="48"/>
      <c r="N2784" s="48"/>
      <c r="O2784" s="48"/>
      <c r="P2784" s="48"/>
      <c r="Q2784" s="48"/>
    </row>
    <row r="2785" spans="12:17" x14ac:dyDescent="0.25">
      <c r="L2785" s="48"/>
      <c r="M2785" s="48"/>
      <c r="N2785" s="48"/>
      <c r="O2785" s="48"/>
      <c r="P2785" s="48"/>
      <c r="Q2785" s="48"/>
    </row>
    <row r="2786" spans="12:17" x14ac:dyDescent="0.25">
      <c r="L2786" s="48"/>
      <c r="M2786" s="48"/>
      <c r="N2786" s="48"/>
      <c r="O2786" s="48"/>
      <c r="P2786" s="48"/>
      <c r="Q2786" s="48"/>
    </row>
    <row r="2787" spans="12:17" x14ac:dyDescent="0.25">
      <c r="L2787" s="48"/>
      <c r="M2787" s="48"/>
      <c r="N2787" s="48"/>
      <c r="O2787" s="48"/>
      <c r="P2787" s="48"/>
      <c r="Q2787" s="48"/>
    </row>
    <row r="2788" spans="12:17" x14ac:dyDescent="0.25">
      <c r="L2788" s="48"/>
      <c r="M2788" s="48"/>
      <c r="N2788" s="48"/>
      <c r="O2788" s="48"/>
      <c r="P2788" s="48"/>
      <c r="Q2788" s="48"/>
    </row>
    <row r="2789" spans="12:17" x14ac:dyDescent="0.25">
      <c r="L2789" s="48"/>
      <c r="M2789" s="48"/>
      <c r="N2789" s="48"/>
      <c r="O2789" s="48"/>
      <c r="P2789" s="48"/>
      <c r="Q2789" s="48"/>
    </row>
    <row r="2790" spans="12:17" x14ac:dyDescent="0.25">
      <c r="L2790" s="48"/>
      <c r="M2790" s="48"/>
      <c r="N2790" s="48"/>
      <c r="O2790" s="48"/>
      <c r="P2790" s="48"/>
      <c r="Q2790" s="48"/>
    </row>
    <row r="2791" spans="12:17" x14ac:dyDescent="0.25">
      <c r="L2791" s="48"/>
      <c r="M2791" s="48"/>
      <c r="N2791" s="48"/>
      <c r="O2791" s="48"/>
      <c r="P2791" s="48"/>
      <c r="Q2791" s="48"/>
    </row>
    <row r="2792" spans="12:17" x14ac:dyDescent="0.25">
      <c r="L2792" s="48"/>
      <c r="M2792" s="48"/>
      <c r="N2792" s="48"/>
      <c r="O2792" s="48"/>
      <c r="P2792" s="48"/>
      <c r="Q2792" s="48"/>
    </row>
    <row r="2793" spans="12:17" x14ac:dyDescent="0.25">
      <c r="L2793" s="48"/>
      <c r="M2793" s="48"/>
      <c r="N2793" s="48"/>
      <c r="O2793" s="48"/>
      <c r="P2793" s="48"/>
      <c r="Q2793" s="48"/>
    </row>
    <row r="2794" spans="12:17" x14ac:dyDescent="0.25">
      <c r="L2794" s="48"/>
      <c r="M2794" s="48"/>
      <c r="N2794" s="48"/>
      <c r="O2794" s="48"/>
      <c r="P2794" s="48"/>
      <c r="Q2794" s="48"/>
    </row>
    <row r="2795" spans="12:17" x14ac:dyDescent="0.25">
      <c r="L2795" s="48"/>
      <c r="M2795" s="48"/>
      <c r="N2795" s="48"/>
      <c r="O2795" s="48"/>
      <c r="P2795" s="48"/>
      <c r="Q2795" s="48"/>
    </row>
    <row r="2796" spans="12:17" x14ac:dyDescent="0.25">
      <c r="L2796" s="48"/>
      <c r="M2796" s="48"/>
      <c r="N2796" s="48"/>
      <c r="O2796" s="48"/>
      <c r="P2796" s="48"/>
      <c r="Q2796" s="48"/>
    </row>
    <row r="2797" spans="12:17" x14ac:dyDescent="0.25">
      <c r="L2797" s="48"/>
      <c r="M2797" s="48"/>
      <c r="N2797" s="48"/>
      <c r="O2797" s="48"/>
      <c r="P2797" s="48"/>
      <c r="Q2797" s="48"/>
    </row>
    <row r="2798" spans="12:17" x14ac:dyDescent="0.25">
      <c r="L2798" s="48"/>
      <c r="M2798" s="48"/>
      <c r="N2798" s="48"/>
      <c r="O2798" s="48"/>
      <c r="P2798" s="48"/>
      <c r="Q2798" s="48"/>
    </row>
    <row r="2799" spans="12:17" x14ac:dyDescent="0.25">
      <c r="L2799" s="48"/>
      <c r="M2799" s="48"/>
      <c r="N2799" s="48"/>
      <c r="O2799" s="48"/>
      <c r="P2799" s="48"/>
      <c r="Q2799" s="48"/>
    </row>
    <row r="2800" spans="12:17" x14ac:dyDescent="0.25">
      <c r="L2800" s="48"/>
      <c r="M2800" s="48"/>
      <c r="N2800" s="48"/>
      <c r="O2800" s="48"/>
      <c r="P2800" s="48"/>
      <c r="Q2800" s="48"/>
    </row>
    <row r="2801" spans="12:17" x14ac:dyDescent="0.25">
      <c r="L2801" s="48"/>
      <c r="M2801" s="48"/>
      <c r="N2801" s="48"/>
      <c r="O2801" s="48"/>
      <c r="P2801" s="48"/>
      <c r="Q2801" s="48"/>
    </row>
    <row r="2802" spans="12:17" x14ac:dyDescent="0.25">
      <c r="L2802" s="48"/>
      <c r="M2802" s="48"/>
      <c r="N2802" s="48"/>
      <c r="O2802" s="48"/>
      <c r="P2802" s="48"/>
      <c r="Q2802" s="48"/>
    </row>
    <row r="2803" spans="12:17" x14ac:dyDescent="0.25">
      <c r="L2803" s="48"/>
      <c r="M2803" s="48"/>
      <c r="N2803" s="48"/>
      <c r="O2803" s="48"/>
      <c r="P2803" s="48"/>
      <c r="Q2803" s="48"/>
    </row>
    <row r="2804" spans="12:17" x14ac:dyDescent="0.25">
      <c r="L2804" s="48"/>
      <c r="M2804" s="48"/>
      <c r="N2804" s="48"/>
      <c r="O2804" s="48"/>
      <c r="P2804" s="48"/>
      <c r="Q2804" s="48"/>
    </row>
    <row r="2805" spans="12:17" x14ac:dyDescent="0.25">
      <c r="L2805" s="48"/>
      <c r="M2805" s="48"/>
      <c r="N2805" s="48"/>
      <c r="O2805" s="48"/>
      <c r="P2805" s="48"/>
      <c r="Q2805" s="48"/>
    </row>
    <row r="2806" spans="12:17" x14ac:dyDescent="0.25">
      <c r="L2806" s="48"/>
      <c r="M2806" s="48"/>
      <c r="N2806" s="48"/>
      <c r="O2806" s="48"/>
      <c r="P2806" s="48"/>
      <c r="Q2806" s="48"/>
    </row>
    <row r="2807" spans="12:17" x14ac:dyDescent="0.25">
      <c r="L2807" s="48"/>
      <c r="M2807" s="48"/>
      <c r="N2807" s="48"/>
      <c r="O2807" s="48"/>
      <c r="P2807" s="48"/>
      <c r="Q2807" s="48"/>
    </row>
    <row r="2808" spans="12:17" x14ac:dyDescent="0.25">
      <c r="L2808" s="48"/>
      <c r="M2808" s="48"/>
      <c r="N2808" s="48"/>
      <c r="O2808" s="48"/>
      <c r="P2808" s="48"/>
      <c r="Q2808" s="48"/>
    </row>
    <row r="2809" spans="12:17" x14ac:dyDescent="0.25">
      <c r="L2809" s="48"/>
      <c r="M2809" s="48"/>
      <c r="N2809" s="48"/>
      <c r="O2809" s="48"/>
      <c r="P2809" s="48"/>
      <c r="Q2809" s="48"/>
    </row>
    <row r="2810" spans="12:17" x14ac:dyDescent="0.25">
      <c r="L2810" s="48"/>
      <c r="M2810" s="48"/>
      <c r="N2810" s="48"/>
      <c r="O2810" s="48"/>
      <c r="P2810" s="48"/>
      <c r="Q2810" s="48"/>
    </row>
    <row r="2811" spans="12:17" x14ac:dyDescent="0.25">
      <c r="L2811" s="48"/>
      <c r="M2811" s="48"/>
      <c r="N2811" s="48"/>
      <c r="O2811" s="48"/>
      <c r="P2811" s="48"/>
      <c r="Q2811" s="48"/>
    </row>
    <row r="2812" spans="12:17" x14ac:dyDescent="0.25">
      <c r="L2812" s="48"/>
      <c r="M2812" s="48"/>
      <c r="N2812" s="48"/>
      <c r="O2812" s="48"/>
      <c r="P2812" s="48"/>
      <c r="Q2812" s="48"/>
    </row>
    <row r="2813" spans="12:17" x14ac:dyDescent="0.25">
      <c r="L2813" s="48"/>
      <c r="M2813" s="48"/>
      <c r="N2813" s="48"/>
      <c r="O2813" s="48"/>
      <c r="P2813" s="48"/>
      <c r="Q2813" s="48"/>
    </row>
    <row r="2814" spans="12:17" x14ac:dyDescent="0.25">
      <c r="L2814" s="48"/>
      <c r="M2814" s="48"/>
      <c r="N2814" s="48"/>
      <c r="O2814" s="48"/>
      <c r="P2814" s="48"/>
      <c r="Q2814" s="48"/>
    </row>
    <row r="2815" spans="12:17" x14ac:dyDescent="0.25">
      <c r="L2815" s="48"/>
      <c r="M2815" s="48"/>
      <c r="N2815" s="48"/>
      <c r="O2815" s="48"/>
      <c r="P2815" s="48"/>
      <c r="Q2815" s="48"/>
    </row>
    <row r="2816" spans="12:17" x14ac:dyDescent="0.25">
      <c r="L2816" s="48"/>
      <c r="M2816" s="48"/>
      <c r="N2816" s="48"/>
      <c r="O2816" s="48"/>
      <c r="P2816" s="48"/>
      <c r="Q2816" s="48"/>
    </row>
    <row r="2817" spans="12:17" x14ac:dyDescent="0.25">
      <c r="L2817" s="48"/>
      <c r="M2817" s="48"/>
      <c r="N2817" s="48"/>
      <c r="O2817" s="48"/>
      <c r="P2817" s="48"/>
      <c r="Q2817" s="48"/>
    </row>
    <row r="2818" spans="12:17" x14ac:dyDescent="0.25">
      <c r="L2818" s="48"/>
      <c r="M2818" s="48"/>
      <c r="N2818" s="48"/>
      <c r="O2818" s="48"/>
      <c r="P2818" s="48"/>
      <c r="Q2818" s="48"/>
    </row>
    <row r="2819" spans="12:17" x14ac:dyDescent="0.25">
      <c r="L2819" s="48"/>
      <c r="M2819" s="48"/>
      <c r="N2819" s="48"/>
      <c r="O2819" s="48"/>
      <c r="P2819" s="48"/>
      <c r="Q2819" s="48"/>
    </row>
    <row r="2820" spans="12:17" x14ac:dyDescent="0.25">
      <c r="L2820" s="48"/>
      <c r="M2820" s="48"/>
      <c r="N2820" s="48"/>
      <c r="O2820" s="48"/>
      <c r="P2820" s="48"/>
      <c r="Q2820" s="48"/>
    </row>
    <row r="2821" spans="12:17" x14ac:dyDescent="0.25">
      <c r="L2821" s="48"/>
      <c r="M2821" s="48"/>
      <c r="N2821" s="48"/>
      <c r="O2821" s="48"/>
      <c r="P2821" s="48"/>
      <c r="Q2821" s="48"/>
    </row>
    <row r="2822" spans="12:17" x14ac:dyDescent="0.25">
      <c r="L2822" s="48"/>
      <c r="M2822" s="48"/>
      <c r="N2822" s="48"/>
      <c r="O2822" s="48"/>
      <c r="P2822" s="48"/>
      <c r="Q2822" s="48"/>
    </row>
    <row r="2823" spans="12:17" x14ac:dyDescent="0.25">
      <c r="L2823" s="48"/>
      <c r="M2823" s="48"/>
      <c r="N2823" s="48"/>
      <c r="O2823" s="48"/>
      <c r="P2823" s="48"/>
      <c r="Q2823" s="48"/>
    </row>
    <row r="2824" spans="12:17" x14ac:dyDescent="0.25">
      <c r="L2824" s="48"/>
      <c r="M2824" s="48"/>
      <c r="N2824" s="48"/>
      <c r="O2824" s="48"/>
      <c r="P2824" s="48"/>
      <c r="Q2824" s="48"/>
    </row>
    <row r="2825" spans="12:17" x14ac:dyDescent="0.25">
      <c r="L2825" s="48"/>
      <c r="M2825" s="48"/>
      <c r="N2825" s="48"/>
      <c r="O2825" s="48"/>
      <c r="P2825" s="48"/>
      <c r="Q2825" s="48"/>
    </row>
    <row r="2826" spans="12:17" x14ac:dyDescent="0.25">
      <c r="L2826" s="48"/>
      <c r="M2826" s="48"/>
      <c r="N2826" s="48"/>
      <c r="O2826" s="48"/>
      <c r="P2826" s="48"/>
      <c r="Q2826" s="48"/>
    </row>
    <row r="2827" spans="12:17" x14ac:dyDescent="0.25">
      <c r="L2827" s="48"/>
      <c r="M2827" s="48"/>
      <c r="N2827" s="48"/>
      <c r="O2827" s="48"/>
      <c r="P2827" s="48"/>
      <c r="Q2827" s="48"/>
    </row>
    <row r="2828" spans="12:17" x14ac:dyDescent="0.25">
      <c r="L2828" s="48"/>
      <c r="M2828" s="48"/>
      <c r="N2828" s="48"/>
      <c r="O2828" s="48"/>
      <c r="P2828" s="48"/>
      <c r="Q2828" s="48"/>
    </row>
    <row r="2829" spans="12:17" x14ac:dyDescent="0.25">
      <c r="L2829" s="48"/>
      <c r="M2829" s="48"/>
      <c r="N2829" s="48"/>
      <c r="O2829" s="48"/>
      <c r="P2829" s="48"/>
      <c r="Q2829" s="48"/>
    </row>
    <row r="2830" spans="12:17" x14ac:dyDescent="0.25">
      <c r="L2830" s="48"/>
      <c r="M2830" s="48"/>
      <c r="N2830" s="48"/>
      <c r="O2830" s="48"/>
      <c r="P2830" s="48"/>
      <c r="Q2830" s="48"/>
    </row>
    <row r="2831" spans="12:17" x14ac:dyDescent="0.25">
      <c r="L2831" s="48"/>
      <c r="M2831" s="48"/>
      <c r="N2831" s="48"/>
      <c r="O2831" s="48"/>
      <c r="P2831" s="48"/>
      <c r="Q2831" s="48"/>
    </row>
    <row r="2832" spans="12:17" x14ac:dyDescent="0.25">
      <c r="L2832" s="48"/>
      <c r="M2832" s="48"/>
      <c r="N2832" s="48"/>
      <c r="O2832" s="48"/>
      <c r="P2832" s="48"/>
      <c r="Q2832" s="48"/>
    </row>
    <row r="2833" spans="12:17" x14ac:dyDescent="0.25">
      <c r="L2833" s="48"/>
      <c r="M2833" s="48"/>
      <c r="N2833" s="48"/>
      <c r="O2833" s="48"/>
      <c r="P2833" s="48"/>
      <c r="Q2833" s="48"/>
    </row>
    <row r="2834" spans="12:17" x14ac:dyDescent="0.25">
      <c r="L2834" s="48"/>
      <c r="M2834" s="48"/>
      <c r="N2834" s="48"/>
      <c r="O2834" s="48"/>
      <c r="P2834" s="48"/>
      <c r="Q2834" s="48"/>
    </row>
    <row r="2835" spans="12:17" x14ac:dyDescent="0.25">
      <c r="L2835" s="48"/>
      <c r="M2835" s="48"/>
      <c r="N2835" s="48"/>
      <c r="O2835" s="48"/>
      <c r="P2835" s="48"/>
      <c r="Q2835" s="48"/>
    </row>
    <row r="2836" spans="12:17" x14ac:dyDescent="0.25">
      <c r="L2836" s="48"/>
      <c r="M2836" s="48"/>
      <c r="N2836" s="48"/>
      <c r="O2836" s="48"/>
      <c r="P2836" s="48"/>
      <c r="Q2836" s="48"/>
    </row>
    <row r="2837" spans="12:17" x14ac:dyDescent="0.25">
      <c r="L2837" s="48"/>
      <c r="M2837" s="48"/>
      <c r="N2837" s="48"/>
      <c r="O2837" s="48"/>
      <c r="P2837" s="48"/>
      <c r="Q2837" s="48"/>
    </row>
    <row r="2838" spans="12:17" x14ac:dyDescent="0.25">
      <c r="L2838" s="48"/>
      <c r="M2838" s="48"/>
      <c r="N2838" s="48"/>
      <c r="O2838" s="48"/>
      <c r="P2838" s="48"/>
      <c r="Q2838" s="48"/>
    </row>
    <row r="2839" spans="12:17" x14ac:dyDescent="0.25">
      <c r="L2839" s="48"/>
      <c r="M2839" s="48"/>
      <c r="N2839" s="48"/>
      <c r="O2839" s="48"/>
      <c r="P2839" s="48"/>
      <c r="Q2839" s="48"/>
    </row>
    <row r="2840" spans="12:17" x14ac:dyDescent="0.25">
      <c r="L2840" s="48"/>
      <c r="M2840" s="48"/>
      <c r="N2840" s="48"/>
      <c r="O2840" s="48"/>
      <c r="P2840" s="48"/>
      <c r="Q2840" s="48"/>
    </row>
    <row r="2841" spans="12:17" x14ac:dyDescent="0.25">
      <c r="L2841" s="48"/>
      <c r="M2841" s="48"/>
      <c r="N2841" s="48"/>
      <c r="O2841" s="48"/>
      <c r="P2841" s="48"/>
      <c r="Q2841" s="48"/>
    </row>
    <row r="2842" spans="12:17" x14ac:dyDescent="0.25">
      <c r="L2842" s="48"/>
      <c r="M2842" s="48"/>
      <c r="N2842" s="48"/>
      <c r="O2842" s="48"/>
      <c r="P2842" s="48"/>
      <c r="Q2842" s="48"/>
    </row>
    <row r="2843" spans="12:17" x14ac:dyDescent="0.25">
      <c r="L2843" s="48"/>
      <c r="M2843" s="48"/>
      <c r="N2843" s="48"/>
      <c r="O2843" s="48"/>
      <c r="P2843" s="48"/>
      <c r="Q2843" s="48"/>
    </row>
    <row r="2844" spans="12:17" x14ac:dyDescent="0.25">
      <c r="L2844" s="48"/>
      <c r="M2844" s="48"/>
      <c r="N2844" s="48"/>
      <c r="O2844" s="48"/>
      <c r="P2844" s="48"/>
      <c r="Q2844" s="48"/>
    </row>
    <row r="2845" spans="12:17" x14ac:dyDescent="0.25">
      <c r="L2845" s="48"/>
      <c r="M2845" s="48"/>
      <c r="N2845" s="48"/>
      <c r="O2845" s="48"/>
      <c r="P2845" s="48"/>
      <c r="Q2845" s="48"/>
    </row>
    <row r="2846" spans="12:17" x14ac:dyDescent="0.25">
      <c r="L2846" s="48"/>
      <c r="M2846" s="48"/>
      <c r="N2846" s="48"/>
      <c r="O2846" s="48"/>
      <c r="P2846" s="48"/>
      <c r="Q2846" s="48"/>
    </row>
    <row r="2847" spans="12:17" x14ac:dyDescent="0.25">
      <c r="L2847" s="48"/>
      <c r="M2847" s="48"/>
      <c r="N2847" s="48"/>
      <c r="O2847" s="48"/>
      <c r="P2847" s="48"/>
      <c r="Q2847" s="48"/>
    </row>
    <row r="2848" spans="12:17" x14ac:dyDescent="0.25">
      <c r="L2848" s="48"/>
      <c r="M2848" s="48"/>
      <c r="N2848" s="48"/>
      <c r="O2848" s="48"/>
      <c r="P2848" s="48"/>
      <c r="Q2848" s="48"/>
    </row>
    <row r="2849" spans="12:17" x14ac:dyDescent="0.25">
      <c r="L2849" s="48"/>
      <c r="M2849" s="48"/>
      <c r="N2849" s="48"/>
      <c r="O2849" s="48"/>
      <c r="P2849" s="48"/>
      <c r="Q2849" s="48"/>
    </row>
    <row r="2850" spans="12:17" x14ac:dyDescent="0.25">
      <c r="L2850" s="48"/>
      <c r="M2850" s="48"/>
      <c r="N2850" s="48"/>
      <c r="O2850" s="48"/>
      <c r="P2850" s="48"/>
      <c r="Q2850" s="48"/>
    </row>
    <row r="2851" spans="12:17" x14ac:dyDescent="0.25">
      <c r="L2851" s="48"/>
      <c r="M2851" s="48"/>
      <c r="N2851" s="48"/>
      <c r="O2851" s="48"/>
      <c r="P2851" s="48"/>
      <c r="Q2851" s="48"/>
    </row>
    <row r="2852" spans="12:17" x14ac:dyDescent="0.25">
      <c r="L2852" s="48"/>
      <c r="M2852" s="48"/>
      <c r="N2852" s="48"/>
      <c r="O2852" s="48"/>
      <c r="P2852" s="48"/>
      <c r="Q2852" s="48"/>
    </row>
    <row r="2853" spans="12:17" x14ac:dyDescent="0.25">
      <c r="L2853" s="48"/>
      <c r="M2853" s="48"/>
      <c r="N2853" s="48"/>
      <c r="O2853" s="48"/>
      <c r="P2853" s="48"/>
      <c r="Q2853" s="48"/>
    </row>
    <row r="2854" spans="12:17" x14ac:dyDescent="0.25">
      <c r="L2854" s="48"/>
      <c r="M2854" s="48"/>
      <c r="N2854" s="48"/>
      <c r="O2854" s="48"/>
      <c r="P2854" s="48"/>
      <c r="Q2854" s="48"/>
    </row>
    <row r="2855" spans="12:17" x14ac:dyDescent="0.25">
      <c r="L2855" s="48"/>
      <c r="M2855" s="48"/>
      <c r="N2855" s="48"/>
      <c r="O2855" s="48"/>
      <c r="P2855" s="48"/>
      <c r="Q2855" s="48"/>
    </row>
    <row r="2856" spans="12:17" x14ac:dyDescent="0.25">
      <c r="L2856" s="48"/>
      <c r="M2856" s="48"/>
      <c r="N2856" s="48"/>
      <c r="O2856" s="48"/>
      <c r="P2856" s="48"/>
      <c r="Q2856" s="48"/>
    </row>
    <row r="2857" spans="12:17" x14ac:dyDescent="0.25">
      <c r="L2857" s="48"/>
      <c r="M2857" s="48"/>
      <c r="N2857" s="48"/>
      <c r="O2857" s="48"/>
      <c r="P2857" s="48"/>
      <c r="Q2857" s="48"/>
    </row>
    <row r="2858" spans="12:17" x14ac:dyDescent="0.25">
      <c r="L2858" s="48"/>
      <c r="M2858" s="48"/>
      <c r="N2858" s="48"/>
      <c r="O2858" s="48"/>
      <c r="P2858" s="48"/>
      <c r="Q2858" s="48"/>
    </row>
    <row r="2859" spans="12:17" x14ac:dyDescent="0.25">
      <c r="L2859" s="48"/>
      <c r="M2859" s="48"/>
      <c r="N2859" s="48"/>
      <c r="O2859" s="48"/>
      <c r="P2859" s="48"/>
      <c r="Q2859" s="48"/>
    </row>
    <row r="2860" spans="12:17" x14ac:dyDescent="0.25">
      <c r="L2860" s="48"/>
      <c r="M2860" s="48"/>
      <c r="N2860" s="48"/>
      <c r="O2860" s="48"/>
      <c r="P2860" s="48"/>
      <c r="Q2860" s="48"/>
    </row>
    <row r="2861" spans="12:17" x14ac:dyDescent="0.25">
      <c r="L2861" s="48"/>
      <c r="M2861" s="48"/>
      <c r="N2861" s="48"/>
      <c r="O2861" s="48"/>
      <c r="P2861" s="48"/>
      <c r="Q2861" s="48"/>
    </row>
    <row r="2862" spans="12:17" x14ac:dyDescent="0.25">
      <c r="L2862" s="48"/>
      <c r="M2862" s="48"/>
      <c r="N2862" s="48"/>
      <c r="O2862" s="48"/>
      <c r="P2862" s="48"/>
      <c r="Q2862" s="48"/>
    </row>
    <row r="2863" spans="12:17" x14ac:dyDescent="0.25">
      <c r="L2863" s="48"/>
      <c r="M2863" s="48"/>
      <c r="N2863" s="48"/>
      <c r="O2863" s="48"/>
      <c r="P2863" s="48"/>
      <c r="Q2863" s="48"/>
    </row>
    <row r="2864" spans="12:17" x14ac:dyDescent="0.25">
      <c r="L2864" s="48"/>
      <c r="M2864" s="48"/>
      <c r="N2864" s="48"/>
      <c r="O2864" s="48"/>
      <c r="P2864" s="48"/>
      <c r="Q2864" s="48"/>
    </row>
    <row r="2865" spans="12:17" x14ac:dyDescent="0.25">
      <c r="L2865" s="48"/>
      <c r="M2865" s="48"/>
      <c r="N2865" s="48"/>
      <c r="O2865" s="48"/>
      <c r="P2865" s="48"/>
      <c r="Q2865" s="48"/>
    </row>
    <row r="2866" spans="12:17" x14ac:dyDescent="0.25">
      <c r="L2866" s="48"/>
      <c r="M2866" s="48"/>
      <c r="N2866" s="48"/>
      <c r="O2866" s="48"/>
      <c r="P2866" s="48"/>
      <c r="Q2866" s="48"/>
    </row>
    <row r="2867" spans="12:17" x14ac:dyDescent="0.25">
      <c r="L2867" s="48"/>
      <c r="M2867" s="48"/>
      <c r="N2867" s="48"/>
      <c r="O2867" s="48"/>
      <c r="P2867" s="48"/>
      <c r="Q2867" s="48"/>
    </row>
    <row r="2868" spans="12:17" x14ac:dyDescent="0.25">
      <c r="L2868" s="48"/>
      <c r="M2868" s="48"/>
      <c r="N2868" s="48"/>
      <c r="O2868" s="48"/>
      <c r="P2868" s="48"/>
      <c r="Q2868" s="48"/>
    </row>
    <row r="2869" spans="12:17" x14ac:dyDescent="0.25">
      <c r="L2869" s="48"/>
      <c r="M2869" s="48"/>
      <c r="N2869" s="48"/>
      <c r="O2869" s="48"/>
      <c r="P2869" s="48"/>
      <c r="Q2869" s="48"/>
    </row>
    <row r="2870" spans="12:17" x14ac:dyDescent="0.25">
      <c r="L2870" s="48"/>
      <c r="M2870" s="48"/>
      <c r="N2870" s="48"/>
      <c r="O2870" s="48"/>
      <c r="P2870" s="48"/>
      <c r="Q2870" s="48"/>
    </row>
    <row r="2871" spans="12:17" x14ac:dyDescent="0.25">
      <c r="L2871" s="48"/>
      <c r="M2871" s="48"/>
      <c r="N2871" s="48"/>
      <c r="O2871" s="48"/>
      <c r="P2871" s="48"/>
      <c r="Q2871" s="48"/>
    </row>
    <row r="2872" spans="12:17" x14ac:dyDescent="0.25">
      <c r="L2872" s="48"/>
      <c r="M2872" s="48"/>
      <c r="N2872" s="48"/>
      <c r="O2872" s="48"/>
      <c r="P2872" s="48"/>
      <c r="Q2872" s="48"/>
    </row>
    <row r="2873" spans="12:17" x14ac:dyDescent="0.25">
      <c r="L2873" s="48"/>
      <c r="M2873" s="48"/>
      <c r="N2873" s="48"/>
      <c r="O2873" s="48"/>
      <c r="P2873" s="48"/>
      <c r="Q2873" s="48"/>
    </row>
    <row r="2874" spans="12:17" x14ac:dyDescent="0.25">
      <c r="L2874" s="48"/>
      <c r="M2874" s="48"/>
      <c r="N2874" s="48"/>
      <c r="O2874" s="48"/>
      <c r="P2874" s="48"/>
      <c r="Q2874" s="48"/>
    </row>
    <row r="2875" spans="12:17" x14ac:dyDescent="0.25">
      <c r="L2875" s="48"/>
      <c r="M2875" s="48"/>
      <c r="N2875" s="48"/>
      <c r="O2875" s="48"/>
      <c r="P2875" s="48"/>
      <c r="Q2875" s="48"/>
    </row>
    <row r="2876" spans="12:17" x14ac:dyDescent="0.25">
      <c r="L2876" s="48"/>
      <c r="M2876" s="48"/>
      <c r="N2876" s="48"/>
      <c r="O2876" s="48"/>
      <c r="P2876" s="48"/>
      <c r="Q2876" s="48"/>
    </row>
    <row r="2877" spans="12:17" x14ac:dyDescent="0.25">
      <c r="L2877" s="48"/>
      <c r="M2877" s="48"/>
      <c r="N2877" s="48"/>
      <c r="O2877" s="48"/>
      <c r="P2877" s="48"/>
      <c r="Q2877" s="48"/>
    </row>
    <row r="2878" spans="12:17" x14ac:dyDescent="0.25">
      <c r="L2878" s="48"/>
      <c r="M2878" s="48"/>
      <c r="N2878" s="48"/>
      <c r="O2878" s="48"/>
      <c r="P2878" s="48"/>
      <c r="Q2878" s="48"/>
    </row>
    <row r="2879" spans="12:17" x14ac:dyDescent="0.25">
      <c r="L2879" s="48"/>
      <c r="M2879" s="48"/>
      <c r="N2879" s="48"/>
      <c r="O2879" s="48"/>
      <c r="P2879" s="48"/>
      <c r="Q2879" s="48"/>
    </row>
    <row r="2880" spans="12:17" x14ac:dyDescent="0.25">
      <c r="L2880" s="48"/>
      <c r="M2880" s="48"/>
      <c r="N2880" s="48"/>
      <c r="O2880" s="48"/>
      <c r="P2880" s="48"/>
      <c r="Q2880" s="48"/>
    </row>
    <row r="2881" spans="12:17" x14ac:dyDescent="0.25">
      <c r="L2881" s="48"/>
      <c r="M2881" s="48"/>
      <c r="N2881" s="48"/>
      <c r="O2881" s="48"/>
      <c r="P2881" s="48"/>
      <c r="Q2881" s="48"/>
    </row>
    <row r="2882" spans="12:17" x14ac:dyDescent="0.25">
      <c r="L2882" s="48"/>
      <c r="M2882" s="48"/>
      <c r="N2882" s="48"/>
      <c r="O2882" s="48"/>
      <c r="P2882" s="48"/>
      <c r="Q2882" s="48"/>
    </row>
    <row r="2883" spans="12:17" x14ac:dyDescent="0.25">
      <c r="L2883" s="48"/>
      <c r="M2883" s="48"/>
      <c r="N2883" s="48"/>
      <c r="O2883" s="48"/>
      <c r="P2883" s="48"/>
      <c r="Q2883" s="48"/>
    </row>
    <row r="2884" spans="12:17" x14ac:dyDescent="0.25">
      <c r="L2884" s="48"/>
      <c r="M2884" s="48"/>
      <c r="N2884" s="48"/>
      <c r="O2884" s="48"/>
      <c r="P2884" s="48"/>
      <c r="Q2884" s="48"/>
    </row>
    <row r="2885" spans="12:17" x14ac:dyDescent="0.25">
      <c r="L2885" s="48"/>
      <c r="M2885" s="48"/>
      <c r="N2885" s="48"/>
      <c r="O2885" s="48"/>
      <c r="P2885" s="48"/>
      <c r="Q2885" s="48"/>
    </row>
    <row r="2886" spans="12:17" x14ac:dyDescent="0.25">
      <c r="L2886" s="48"/>
      <c r="M2886" s="48"/>
      <c r="N2886" s="48"/>
      <c r="O2886" s="48"/>
      <c r="P2886" s="48"/>
      <c r="Q2886" s="48"/>
    </row>
    <row r="2887" spans="12:17" x14ac:dyDescent="0.25">
      <c r="L2887" s="48"/>
      <c r="M2887" s="48"/>
      <c r="N2887" s="48"/>
      <c r="O2887" s="48"/>
      <c r="P2887" s="48"/>
      <c r="Q2887" s="48"/>
    </row>
    <row r="2888" spans="12:17" x14ac:dyDescent="0.25">
      <c r="L2888" s="48"/>
      <c r="M2888" s="48"/>
      <c r="N2888" s="48"/>
      <c r="O2888" s="48"/>
      <c r="P2888" s="48"/>
      <c r="Q2888" s="48"/>
    </row>
    <row r="2889" spans="12:17" x14ac:dyDescent="0.25">
      <c r="L2889" s="48"/>
      <c r="M2889" s="48"/>
      <c r="N2889" s="48"/>
      <c r="O2889" s="48"/>
      <c r="P2889" s="48"/>
      <c r="Q2889" s="48"/>
    </row>
    <row r="2890" spans="12:17" x14ac:dyDescent="0.25">
      <c r="L2890" s="48"/>
      <c r="M2890" s="48"/>
      <c r="N2890" s="48"/>
      <c r="O2890" s="48"/>
      <c r="P2890" s="48"/>
      <c r="Q2890" s="48"/>
    </row>
    <row r="2891" spans="12:17" x14ac:dyDescent="0.25">
      <c r="L2891" s="48"/>
      <c r="M2891" s="48"/>
      <c r="N2891" s="48"/>
      <c r="O2891" s="48"/>
      <c r="P2891" s="48"/>
      <c r="Q2891" s="48"/>
    </row>
    <row r="2892" spans="12:17" x14ac:dyDescent="0.25">
      <c r="L2892" s="48"/>
      <c r="M2892" s="48"/>
      <c r="N2892" s="48"/>
      <c r="O2892" s="48"/>
      <c r="P2892" s="48"/>
      <c r="Q2892" s="48"/>
    </row>
    <row r="2893" spans="12:17" x14ac:dyDescent="0.25">
      <c r="L2893" s="48"/>
      <c r="M2893" s="48"/>
      <c r="N2893" s="48"/>
      <c r="O2893" s="48"/>
      <c r="P2893" s="48"/>
      <c r="Q2893" s="48"/>
    </row>
    <row r="2894" spans="12:17" x14ac:dyDescent="0.25">
      <c r="L2894" s="48"/>
      <c r="M2894" s="48"/>
      <c r="N2894" s="48"/>
      <c r="O2894" s="48"/>
      <c r="P2894" s="48"/>
      <c r="Q2894" s="48"/>
    </row>
    <row r="2895" spans="12:17" x14ac:dyDescent="0.25">
      <c r="L2895" s="48"/>
      <c r="M2895" s="48"/>
      <c r="N2895" s="48"/>
      <c r="O2895" s="48"/>
      <c r="P2895" s="48"/>
      <c r="Q2895" s="48"/>
    </row>
    <row r="2896" spans="12:17" x14ac:dyDescent="0.25">
      <c r="L2896" s="48"/>
      <c r="M2896" s="48"/>
      <c r="N2896" s="48"/>
      <c r="O2896" s="48"/>
      <c r="P2896" s="48"/>
      <c r="Q2896" s="48"/>
    </row>
    <row r="2897" spans="12:17" x14ac:dyDescent="0.25">
      <c r="L2897" s="48"/>
      <c r="M2897" s="48"/>
      <c r="N2897" s="48"/>
      <c r="O2897" s="48"/>
      <c r="P2897" s="48"/>
      <c r="Q2897" s="48"/>
    </row>
    <row r="2898" spans="12:17" x14ac:dyDescent="0.25">
      <c r="L2898" s="48"/>
      <c r="M2898" s="48"/>
      <c r="N2898" s="48"/>
      <c r="O2898" s="48"/>
      <c r="P2898" s="48"/>
      <c r="Q2898" s="48"/>
    </row>
    <row r="2899" spans="12:17" x14ac:dyDescent="0.25">
      <c r="L2899" s="48"/>
      <c r="M2899" s="48"/>
      <c r="N2899" s="48"/>
      <c r="O2899" s="48"/>
      <c r="P2899" s="48"/>
      <c r="Q2899" s="48"/>
    </row>
    <row r="2900" spans="12:17" x14ac:dyDescent="0.25">
      <c r="L2900" s="48"/>
      <c r="M2900" s="48"/>
      <c r="N2900" s="48"/>
      <c r="O2900" s="48"/>
      <c r="P2900" s="48"/>
      <c r="Q2900" s="48"/>
    </row>
    <row r="2901" spans="12:17" x14ac:dyDescent="0.25">
      <c r="L2901" s="48"/>
      <c r="M2901" s="48"/>
      <c r="N2901" s="48"/>
      <c r="O2901" s="48"/>
      <c r="P2901" s="48"/>
      <c r="Q2901" s="48"/>
    </row>
    <row r="2902" spans="12:17" x14ac:dyDescent="0.25">
      <c r="L2902" s="48"/>
      <c r="M2902" s="48"/>
      <c r="N2902" s="48"/>
      <c r="O2902" s="48"/>
      <c r="P2902" s="48"/>
      <c r="Q2902" s="48"/>
    </row>
    <row r="2903" spans="12:17" x14ac:dyDescent="0.25">
      <c r="L2903" s="48"/>
      <c r="M2903" s="48"/>
      <c r="N2903" s="48"/>
      <c r="O2903" s="48"/>
      <c r="P2903" s="48"/>
      <c r="Q2903" s="48"/>
    </row>
    <row r="2904" spans="12:17" x14ac:dyDescent="0.25">
      <c r="L2904" s="48"/>
      <c r="M2904" s="48"/>
      <c r="N2904" s="48"/>
      <c r="O2904" s="48"/>
      <c r="P2904" s="48"/>
      <c r="Q2904" s="48"/>
    </row>
    <row r="2905" spans="12:17" x14ac:dyDescent="0.25">
      <c r="L2905" s="48"/>
      <c r="M2905" s="48"/>
      <c r="N2905" s="48"/>
      <c r="O2905" s="48"/>
      <c r="P2905" s="48"/>
      <c r="Q2905" s="48"/>
    </row>
    <row r="2906" spans="12:17" x14ac:dyDescent="0.25">
      <c r="L2906" s="48"/>
      <c r="M2906" s="48"/>
      <c r="N2906" s="48"/>
      <c r="O2906" s="48"/>
      <c r="P2906" s="48"/>
      <c r="Q2906" s="48"/>
    </row>
    <row r="2907" spans="12:17" x14ac:dyDescent="0.25">
      <c r="L2907" s="48"/>
      <c r="M2907" s="48"/>
      <c r="N2907" s="48"/>
      <c r="O2907" s="48"/>
      <c r="P2907" s="48"/>
      <c r="Q2907" s="48"/>
    </row>
    <row r="2908" spans="12:17" x14ac:dyDescent="0.25">
      <c r="L2908" s="48"/>
      <c r="M2908" s="48"/>
      <c r="N2908" s="48"/>
      <c r="O2908" s="48"/>
      <c r="P2908" s="48"/>
      <c r="Q2908" s="48"/>
    </row>
    <row r="2909" spans="12:17" x14ac:dyDescent="0.25">
      <c r="L2909" s="48"/>
      <c r="M2909" s="48"/>
      <c r="N2909" s="48"/>
      <c r="O2909" s="48"/>
      <c r="P2909" s="48"/>
      <c r="Q2909" s="48"/>
    </row>
    <row r="2910" spans="12:17" x14ac:dyDescent="0.25">
      <c r="L2910" s="48"/>
      <c r="M2910" s="48"/>
      <c r="N2910" s="48"/>
      <c r="O2910" s="48"/>
      <c r="P2910" s="48"/>
      <c r="Q2910" s="48"/>
    </row>
    <row r="2911" spans="12:17" x14ac:dyDescent="0.25">
      <c r="L2911" s="48"/>
      <c r="M2911" s="48"/>
      <c r="N2911" s="48"/>
      <c r="O2911" s="48"/>
      <c r="P2911" s="48"/>
      <c r="Q2911" s="48"/>
    </row>
    <row r="2912" spans="12:17" x14ac:dyDescent="0.25">
      <c r="L2912" s="48"/>
      <c r="M2912" s="48"/>
      <c r="N2912" s="48"/>
      <c r="O2912" s="48"/>
      <c r="P2912" s="48"/>
      <c r="Q2912" s="48"/>
    </row>
    <row r="2913" spans="12:17" x14ac:dyDescent="0.25">
      <c r="L2913" s="48"/>
      <c r="M2913" s="48"/>
      <c r="N2913" s="48"/>
      <c r="O2913" s="48"/>
      <c r="P2913" s="48"/>
      <c r="Q2913" s="48"/>
    </row>
    <row r="2914" spans="12:17" x14ac:dyDescent="0.25">
      <c r="L2914" s="48"/>
      <c r="M2914" s="48"/>
      <c r="N2914" s="48"/>
      <c r="O2914" s="48"/>
      <c r="P2914" s="48"/>
      <c r="Q2914" s="48"/>
    </row>
    <row r="2915" spans="12:17" x14ac:dyDescent="0.25">
      <c r="L2915" s="48"/>
      <c r="M2915" s="48"/>
      <c r="N2915" s="48"/>
      <c r="O2915" s="48"/>
      <c r="P2915" s="48"/>
      <c r="Q2915" s="48"/>
    </row>
    <row r="2916" spans="12:17" x14ac:dyDescent="0.25">
      <c r="L2916" s="48"/>
      <c r="M2916" s="48"/>
      <c r="N2916" s="48"/>
      <c r="O2916" s="48"/>
      <c r="P2916" s="48"/>
      <c r="Q2916" s="48"/>
    </row>
    <row r="2917" spans="12:17" x14ac:dyDescent="0.25">
      <c r="L2917" s="48"/>
      <c r="M2917" s="48"/>
      <c r="N2917" s="48"/>
      <c r="O2917" s="48"/>
      <c r="P2917" s="48"/>
      <c r="Q2917" s="48"/>
    </row>
    <row r="2918" spans="12:17" x14ac:dyDescent="0.25">
      <c r="L2918" s="48"/>
      <c r="M2918" s="48"/>
      <c r="N2918" s="48"/>
      <c r="O2918" s="48"/>
      <c r="P2918" s="48"/>
      <c r="Q2918" s="48"/>
    </row>
    <row r="2919" spans="12:17" x14ac:dyDescent="0.25">
      <c r="L2919" s="48"/>
      <c r="M2919" s="48"/>
      <c r="N2919" s="48"/>
      <c r="O2919" s="48"/>
      <c r="P2919" s="48"/>
      <c r="Q2919" s="48"/>
    </row>
    <row r="2920" spans="12:17" x14ac:dyDescent="0.25">
      <c r="L2920" s="48"/>
      <c r="M2920" s="48"/>
      <c r="N2920" s="48"/>
      <c r="O2920" s="48"/>
      <c r="P2920" s="48"/>
      <c r="Q2920" s="48"/>
    </row>
    <row r="2921" spans="12:17" x14ac:dyDescent="0.25">
      <c r="L2921" s="48"/>
      <c r="M2921" s="48"/>
      <c r="N2921" s="48"/>
      <c r="O2921" s="48"/>
      <c r="P2921" s="48"/>
      <c r="Q2921" s="48"/>
    </row>
    <row r="2922" spans="12:17" x14ac:dyDescent="0.25">
      <c r="L2922" s="48"/>
      <c r="M2922" s="48"/>
      <c r="N2922" s="48"/>
      <c r="O2922" s="48"/>
      <c r="P2922" s="48"/>
      <c r="Q2922" s="48"/>
    </row>
    <row r="2923" spans="12:17" x14ac:dyDescent="0.25">
      <c r="L2923" s="48"/>
      <c r="M2923" s="48"/>
      <c r="N2923" s="48"/>
      <c r="O2923" s="48"/>
      <c r="P2923" s="48"/>
      <c r="Q2923" s="48"/>
    </row>
    <row r="2924" spans="12:17" x14ac:dyDescent="0.25">
      <c r="L2924" s="48"/>
      <c r="M2924" s="48"/>
      <c r="N2924" s="48"/>
      <c r="O2924" s="48"/>
      <c r="P2924" s="48"/>
      <c r="Q2924" s="48"/>
    </row>
    <row r="2925" spans="12:17" x14ac:dyDescent="0.25">
      <c r="L2925" s="48"/>
      <c r="M2925" s="48"/>
      <c r="N2925" s="48"/>
      <c r="O2925" s="48"/>
      <c r="P2925" s="48"/>
      <c r="Q2925" s="48"/>
    </row>
    <row r="2926" spans="12:17" x14ac:dyDescent="0.25">
      <c r="L2926" s="48"/>
      <c r="M2926" s="48"/>
      <c r="N2926" s="48"/>
      <c r="O2926" s="48"/>
      <c r="P2926" s="48"/>
      <c r="Q2926" s="48"/>
    </row>
    <row r="2927" spans="12:17" x14ac:dyDescent="0.25">
      <c r="L2927" s="48"/>
      <c r="M2927" s="48"/>
      <c r="N2927" s="48"/>
      <c r="O2927" s="48"/>
      <c r="P2927" s="48"/>
      <c r="Q2927" s="48"/>
    </row>
    <row r="2928" spans="12:17" x14ac:dyDescent="0.25">
      <c r="L2928" s="48"/>
      <c r="M2928" s="48"/>
      <c r="N2928" s="48"/>
      <c r="O2928" s="48"/>
      <c r="P2928" s="48"/>
      <c r="Q2928" s="48"/>
    </row>
    <row r="2929" spans="12:17" x14ac:dyDescent="0.25">
      <c r="L2929" s="48"/>
      <c r="M2929" s="48"/>
      <c r="N2929" s="48"/>
      <c r="O2929" s="48"/>
      <c r="P2929" s="48"/>
      <c r="Q2929" s="48"/>
    </row>
    <row r="2930" spans="12:17" x14ac:dyDescent="0.25">
      <c r="L2930" s="48"/>
      <c r="M2930" s="48"/>
      <c r="N2930" s="48"/>
      <c r="O2930" s="48"/>
      <c r="P2930" s="48"/>
      <c r="Q2930" s="48"/>
    </row>
    <row r="2931" spans="12:17" x14ac:dyDescent="0.25">
      <c r="L2931" s="48"/>
      <c r="M2931" s="48"/>
      <c r="N2931" s="48"/>
      <c r="O2931" s="48"/>
      <c r="P2931" s="48"/>
      <c r="Q2931" s="48"/>
    </row>
    <row r="2932" spans="12:17" x14ac:dyDescent="0.25">
      <c r="L2932" s="48"/>
      <c r="M2932" s="48"/>
      <c r="N2932" s="48"/>
      <c r="O2932" s="48"/>
      <c r="P2932" s="48"/>
      <c r="Q2932" s="48"/>
    </row>
    <row r="2933" spans="12:17" x14ac:dyDescent="0.25">
      <c r="L2933" s="48"/>
      <c r="M2933" s="48"/>
      <c r="N2933" s="48"/>
      <c r="O2933" s="48"/>
      <c r="P2933" s="48"/>
      <c r="Q2933" s="48"/>
    </row>
    <row r="2934" spans="12:17" x14ac:dyDescent="0.25">
      <c r="L2934" s="48"/>
      <c r="M2934" s="48"/>
      <c r="N2934" s="48"/>
      <c r="O2934" s="48"/>
      <c r="P2934" s="48"/>
      <c r="Q2934" s="48"/>
    </row>
    <row r="2935" spans="12:17" x14ac:dyDescent="0.25">
      <c r="L2935" s="48"/>
      <c r="M2935" s="48"/>
      <c r="N2935" s="48"/>
      <c r="O2935" s="48"/>
      <c r="P2935" s="48"/>
      <c r="Q2935" s="48"/>
    </row>
    <row r="2936" spans="12:17" x14ac:dyDescent="0.25">
      <c r="L2936" s="48"/>
      <c r="M2936" s="48"/>
      <c r="N2936" s="48"/>
      <c r="O2936" s="48"/>
      <c r="P2936" s="48"/>
      <c r="Q2936" s="48"/>
    </row>
    <row r="2937" spans="12:17" x14ac:dyDescent="0.25">
      <c r="L2937" s="48"/>
      <c r="M2937" s="48"/>
      <c r="N2937" s="48"/>
      <c r="O2937" s="48"/>
      <c r="P2937" s="48"/>
      <c r="Q2937" s="48"/>
    </row>
    <row r="2938" spans="12:17" x14ac:dyDescent="0.25">
      <c r="L2938" s="48"/>
      <c r="M2938" s="48"/>
      <c r="N2938" s="48"/>
      <c r="O2938" s="48"/>
      <c r="P2938" s="48"/>
      <c r="Q2938" s="48"/>
    </row>
    <row r="2939" spans="12:17" x14ac:dyDescent="0.25">
      <c r="L2939" s="48"/>
      <c r="M2939" s="48"/>
      <c r="N2939" s="48"/>
      <c r="O2939" s="48"/>
      <c r="P2939" s="48"/>
      <c r="Q2939" s="48"/>
    </row>
    <row r="2940" spans="12:17" x14ac:dyDescent="0.25">
      <c r="L2940" s="48"/>
      <c r="M2940" s="48"/>
      <c r="N2940" s="48"/>
      <c r="O2940" s="48"/>
      <c r="P2940" s="48"/>
      <c r="Q2940" s="48"/>
    </row>
    <row r="2941" spans="12:17" x14ac:dyDescent="0.25">
      <c r="L2941" s="48"/>
      <c r="M2941" s="48"/>
      <c r="N2941" s="48"/>
      <c r="O2941" s="48"/>
      <c r="P2941" s="48"/>
      <c r="Q2941" s="48"/>
    </row>
    <row r="2942" spans="12:17" x14ac:dyDescent="0.25">
      <c r="L2942" s="48"/>
      <c r="M2942" s="48"/>
      <c r="N2942" s="48"/>
      <c r="O2942" s="48"/>
      <c r="P2942" s="48"/>
      <c r="Q2942" s="48"/>
    </row>
    <row r="2943" spans="12:17" x14ac:dyDescent="0.25">
      <c r="L2943" s="48"/>
      <c r="M2943" s="48"/>
      <c r="N2943" s="48"/>
      <c r="O2943" s="48"/>
      <c r="P2943" s="48"/>
      <c r="Q2943" s="48"/>
    </row>
    <row r="2944" spans="12:17" x14ac:dyDescent="0.25">
      <c r="L2944" s="48"/>
      <c r="M2944" s="48"/>
      <c r="N2944" s="48"/>
      <c r="O2944" s="48"/>
      <c r="P2944" s="48"/>
      <c r="Q2944" s="48"/>
    </row>
    <row r="2945" spans="12:17" x14ac:dyDescent="0.25">
      <c r="L2945" s="48"/>
      <c r="M2945" s="48"/>
      <c r="N2945" s="48"/>
      <c r="O2945" s="48"/>
      <c r="P2945" s="48"/>
      <c r="Q2945" s="48"/>
    </row>
    <row r="2946" spans="12:17" x14ac:dyDescent="0.25">
      <c r="L2946" s="48"/>
      <c r="M2946" s="48"/>
      <c r="N2946" s="48"/>
      <c r="O2946" s="48"/>
      <c r="P2946" s="48"/>
      <c r="Q2946" s="48"/>
    </row>
    <row r="2947" spans="12:17" x14ac:dyDescent="0.25">
      <c r="L2947" s="48"/>
      <c r="M2947" s="48"/>
      <c r="N2947" s="48"/>
      <c r="O2947" s="48"/>
      <c r="P2947" s="48"/>
      <c r="Q2947" s="48"/>
    </row>
    <row r="2948" spans="12:17" x14ac:dyDescent="0.25">
      <c r="L2948" s="48"/>
      <c r="M2948" s="48"/>
      <c r="N2948" s="48"/>
      <c r="O2948" s="48"/>
      <c r="P2948" s="48"/>
      <c r="Q2948" s="48"/>
    </row>
    <row r="2949" spans="12:17" x14ac:dyDescent="0.25">
      <c r="L2949" s="48"/>
      <c r="M2949" s="48"/>
      <c r="N2949" s="48"/>
      <c r="O2949" s="48"/>
      <c r="P2949" s="48"/>
      <c r="Q2949" s="48"/>
    </row>
    <row r="2950" spans="12:17" x14ac:dyDescent="0.25">
      <c r="L2950" s="48"/>
      <c r="M2950" s="48"/>
      <c r="N2950" s="48"/>
      <c r="O2950" s="48"/>
      <c r="P2950" s="48"/>
      <c r="Q2950" s="48"/>
    </row>
    <row r="2951" spans="12:17" x14ac:dyDescent="0.25">
      <c r="L2951" s="48"/>
      <c r="M2951" s="48"/>
      <c r="N2951" s="48"/>
      <c r="O2951" s="48"/>
      <c r="P2951" s="48"/>
      <c r="Q2951" s="48"/>
    </row>
    <row r="2952" spans="12:17" x14ac:dyDescent="0.25">
      <c r="L2952" s="48"/>
      <c r="M2952" s="48"/>
      <c r="N2952" s="48"/>
      <c r="O2952" s="48"/>
      <c r="P2952" s="48"/>
      <c r="Q2952" s="48"/>
    </row>
    <row r="2953" spans="12:17" x14ac:dyDescent="0.25">
      <c r="L2953" s="48"/>
      <c r="M2953" s="48"/>
      <c r="N2953" s="48"/>
      <c r="O2953" s="48"/>
      <c r="P2953" s="48"/>
      <c r="Q2953" s="48"/>
    </row>
    <row r="2954" spans="12:17" x14ac:dyDescent="0.25">
      <c r="L2954" s="48"/>
      <c r="M2954" s="48"/>
      <c r="N2954" s="48"/>
      <c r="O2954" s="48"/>
      <c r="P2954" s="48"/>
      <c r="Q2954" s="48"/>
    </row>
    <row r="2955" spans="12:17" x14ac:dyDescent="0.25">
      <c r="L2955" s="48"/>
      <c r="M2955" s="48"/>
      <c r="N2955" s="48"/>
      <c r="O2955" s="48"/>
      <c r="P2955" s="48"/>
      <c r="Q2955" s="48"/>
    </row>
    <row r="2956" spans="12:17" x14ac:dyDescent="0.25">
      <c r="L2956" s="48"/>
      <c r="M2956" s="48"/>
      <c r="N2956" s="48"/>
      <c r="O2956" s="48"/>
      <c r="P2956" s="48"/>
      <c r="Q2956" s="48"/>
    </row>
    <row r="2957" spans="12:17" x14ac:dyDescent="0.25">
      <c r="L2957" s="48"/>
      <c r="M2957" s="48"/>
      <c r="N2957" s="48"/>
      <c r="O2957" s="48"/>
      <c r="P2957" s="48"/>
      <c r="Q2957" s="48"/>
    </row>
    <row r="2958" spans="12:17" x14ac:dyDescent="0.25">
      <c r="L2958" s="48"/>
      <c r="M2958" s="48"/>
      <c r="N2958" s="48"/>
      <c r="O2958" s="48"/>
      <c r="P2958" s="48"/>
      <c r="Q2958" s="48"/>
    </row>
    <row r="2959" spans="12:17" x14ac:dyDescent="0.25">
      <c r="L2959" s="48"/>
      <c r="M2959" s="48"/>
      <c r="N2959" s="48"/>
      <c r="O2959" s="48"/>
      <c r="P2959" s="48"/>
      <c r="Q2959" s="48"/>
    </row>
    <row r="2960" spans="12:17" x14ac:dyDescent="0.25">
      <c r="L2960" s="48"/>
      <c r="M2960" s="48"/>
      <c r="N2960" s="48"/>
      <c r="O2960" s="48"/>
      <c r="P2960" s="48"/>
      <c r="Q2960" s="48"/>
    </row>
    <row r="2961" spans="12:17" x14ac:dyDescent="0.25">
      <c r="L2961" s="48"/>
      <c r="M2961" s="48"/>
      <c r="N2961" s="48"/>
      <c r="O2961" s="48"/>
      <c r="P2961" s="48"/>
      <c r="Q2961" s="48"/>
    </row>
    <row r="2962" spans="12:17" x14ac:dyDescent="0.25">
      <c r="L2962" s="48"/>
      <c r="M2962" s="48"/>
      <c r="N2962" s="48"/>
      <c r="O2962" s="48"/>
      <c r="P2962" s="48"/>
      <c r="Q2962" s="48"/>
    </row>
    <row r="2963" spans="12:17" x14ac:dyDescent="0.25">
      <c r="L2963" s="48"/>
      <c r="M2963" s="48"/>
      <c r="N2963" s="48"/>
      <c r="O2963" s="48"/>
      <c r="P2963" s="48"/>
      <c r="Q2963" s="48"/>
    </row>
    <row r="2964" spans="12:17" x14ac:dyDescent="0.25">
      <c r="L2964" s="48"/>
      <c r="M2964" s="48"/>
      <c r="N2964" s="48"/>
      <c r="O2964" s="48"/>
      <c r="P2964" s="48"/>
      <c r="Q2964" s="48"/>
    </row>
    <row r="2965" spans="12:17" x14ac:dyDescent="0.25">
      <c r="L2965" s="48"/>
      <c r="M2965" s="48"/>
      <c r="N2965" s="48"/>
      <c r="O2965" s="48"/>
      <c r="P2965" s="48"/>
      <c r="Q2965" s="48"/>
    </row>
    <row r="2966" spans="12:17" x14ac:dyDescent="0.25">
      <c r="L2966" s="48"/>
      <c r="M2966" s="48"/>
      <c r="N2966" s="48"/>
      <c r="O2966" s="48"/>
      <c r="P2966" s="48"/>
      <c r="Q2966" s="48"/>
    </row>
    <row r="2967" spans="12:17" x14ac:dyDescent="0.25">
      <c r="L2967" s="48"/>
      <c r="M2967" s="48"/>
      <c r="N2967" s="48"/>
      <c r="O2967" s="48"/>
      <c r="P2967" s="48"/>
      <c r="Q2967" s="48"/>
    </row>
    <row r="2968" spans="12:17" x14ac:dyDescent="0.25">
      <c r="L2968" s="48"/>
      <c r="M2968" s="48"/>
      <c r="N2968" s="48"/>
      <c r="O2968" s="48"/>
      <c r="P2968" s="48"/>
      <c r="Q2968" s="48"/>
    </row>
    <row r="2969" spans="12:17" x14ac:dyDescent="0.25">
      <c r="L2969" s="48"/>
      <c r="M2969" s="48"/>
      <c r="N2969" s="48"/>
      <c r="O2969" s="48"/>
      <c r="P2969" s="48"/>
      <c r="Q2969" s="48"/>
    </row>
    <row r="2970" spans="12:17" x14ac:dyDescent="0.25">
      <c r="L2970" s="48"/>
      <c r="M2970" s="48"/>
      <c r="N2970" s="48"/>
      <c r="O2970" s="48"/>
      <c r="P2970" s="48"/>
      <c r="Q2970" s="48"/>
    </row>
    <row r="2971" spans="12:17" x14ac:dyDescent="0.25">
      <c r="L2971" s="48"/>
      <c r="M2971" s="48"/>
      <c r="N2971" s="48"/>
      <c r="O2971" s="48"/>
      <c r="P2971" s="48"/>
      <c r="Q2971" s="48"/>
    </row>
    <row r="2972" spans="12:17" x14ac:dyDescent="0.25">
      <c r="L2972" s="48"/>
      <c r="M2972" s="48"/>
      <c r="N2972" s="48"/>
      <c r="O2972" s="48"/>
      <c r="P2972" s="48"/>
      <c r="Q2972" s="48"/>
    </row>
    <row r="2973" spans="12:17" x14ac:dyDescent="0.25">
      <c r="L2973" s="48"/>
      <c r="M2973" s="48"/>
      <c r="N2973" s="48"/>
      <c r="O2973" s="48"/>
      <c r="P2973" s="48"/>
      <c r="Q2973" s="48"/>
    </row>
    <row r="2974" spans="12:17" x14ac:dyDescent="0.25">
      <c r="L2974" s="48"/>
      <c r="M2974" s="48"/>
      <c r="N2974" s="48"/>
      <c r="O2974" s="48"/>
      <c r="P2974" s="48"/>
      <c r="Q2974" s="48"/>
    </row>
    <row r="2975" spans="12:17" x14ac:dyDescent="0.25">
      <c r="L2975" s="48"/>
      <c r="M2975" s="48"/>
      <c r="N2975" s="48"/>
      <c r="O2975" s="48"/>
      <c r="P2975" s="48"/>
      <c r="Q2975" s="48"/>
    </row>
    <row r="2976" spans="12:17" x14ac:dyDescent="0.25">
      <c r="L2976" s="48"/>
      <c r="M2976" s="48"/>
      <c r="N2976" s="48"/>
      <c r="O2976" s="48"/>
      <c r="P2976" s="48"/>
      <c r="Q2976" s="48"/>
    </row>
    <row r="2977" spans="12:17" x14ac:dyDescent="0.25">
      <c r="L2977" s="48"/>
      <c r="M2977" s="48"/>
      <c r="N2977" s="48"/>
      <c r="O2977" s="48"/>
      <c r="P2977" s="48"/>
      <c r="Q2977" s="48"/>
    </row>
    <row r="2978" spans="12:17" x14ac:dyDescent="0.25">
      <c r="L2978" s="48"/>
      <c r="M2978" s="48"/>
      <c r="N2978" s="48"/>
      <c r="O2978" s="48"/>
      <c r="P2978" s="48"/>
      <c r="Q2978" s="48"/>
    </row>
    <row r="2979" spans="12:17" x14ac:dyDescent="0.25">
      <c r="L2979" s="48"/>
      <c r="M2979" s="48"/>
      <c r="N2979" s="48"/>
      <c r="O2979" s="48"/>
      <c r="P2979" s="48"/>
      <c r="Q2979" s="48"/>
    </row>
    <row r="2980" spans="12:17" x14ac:dyDescent="0.25">
      <c r="L2980" s="48"/>
      <c r="M2980" s="48"/>
      <c r="N2980" s="48"/>
      <c r="O2980" s="48"/>
      <c r="P2980" s="48"/>
      <c r="Q2980" s="48"/>
    </row>
    <row r="2981" spans="12:17" x14ac:dyDescent="0.25">
      <c r="L2981" s="48"/>
      <c r="M2981" s="48"/>
      <c r="N2981" s="48"/>
      <c r="O2981" s="48"/>
      <c r="P2981" s="48"/>
      <c r="Q2981" s="48"/>
    </row>
    <row r="2982" spans="12:17" x14ac:dyDescent="0.25">
      <c r="L2982" s="48"/>
      <c r="M2982" s="48"/>
      <c r="N2982" s="48"/>
      <c r="O2982" s="48"/>
      <c r="P2982" s="48"/>
      <c r="Q2982" s="48"/>
    </row>
    <row r="2983" spans="12:17" x14ac:dyDescent="0.25">
      <c r="L2983" s="48"/>
      <c r="M2983" s="48"/>
      <c r="N2983" s="48"/>
      <c r="O2983" s="48"/>
      <c r="P2983" s="48"/>
      <c r="Q2983" s="48"/>
    </row>
    <row r="2984" spans="12:17" x14ac:dyDescent="0.25">
      <c r="L2984" s="48"/>
      <c r="M2984" s="48"/>
      <c r="N2984" s="48"/>
      <c r="O2984" s="48"/>
      <c r="P2984" s="48"/>
      <c r="Q2984" s="48"/>
    </row>
    <row r="2985" spans="12:17" x14ac:dyDescent="0.25">
      <c r="L2985" s="48"/>
      <c r="M2985" s="48"/>
      <c r="N2985" s="48"/>
      <c r="O2985" s="48"/>
      <c r="P2985" s="48"/>
      <c r="Q2985" s="48"/>
    </row>
    <row r="2986" spans="12:17" x14ac:dyDescent="0.25">
      <c r="L2986" s="48"/>
      <c r="M2986" s="48"/>
      <c r="N2986" s="48"/>
      <c r="O2986" s="48"/>
      <c r="P2986" s="48"/>
      <c r="Q2986" s="48"/>
    </row>
    <row r="2987" spans="12:17" x14ac:dyDescent="0.25">
      <c r="L2987" s="48"/>
      <c r="M2987" s="48"/>
      <c r="N2987" s="48"/>
      <c r="O2987" s="48"/>
      <c r="P2987" s="48"/>
      <c r="Q2987" s="48"/>
    </row>
    <row r="2988" spans="12:17" x14ac:dyDescent="0.25">
      <c r="L2988" s="48"/>
      <c r="M2988" s="48"/>
      <c r="N2988" s="48"/>
      <c r="O2988" s="48"/>
      <c r="P2988" s="48"/>
      <c r="Q2988" s="48"/>
    </row>
    <row r="2989" spans="12:17" x14ac:dyDescent="0.25">
      <c r="L2989" s="48"/>
      <c r="M2989" s="48"/>
      <c r="N2989" s="48"/>
      <c r="O2989" s="48"/>
      <c r="P2989" s="48"/>
      <c r="Q2989" s="48"/>
    </row>
    <row r="2990" spans="12:17" x14ac:dyDescent="0.25">
      <c r="L2990" s="48"/>
      <c r="M2990" s="48"/>
      <c r="N2990" s="48"/>
      <c r="O2990" s="48"/>
      <c r="P2990" s="48"/>
      <c r="Q2990" s="48"/>
    </row>
    <row r="2991" spans="12:17" x14ac:dyDescent="0.25">
      <c r="L2991" s="48"/>
      <c r="M2991" s="48"/>
      <c r="N2991" s="48"/>
      <c r="O2991" s="48"/>
      <c r="P2991" s="48"/>
      <c r="Q2991" s="48"/>
    </row>
    <row r="2992" spans="12:17" x14ac:dyDescent="0.25">
      <c r="L2992" s="48"/>
      <c r="M2992" s="48"/>
      <c r="N2992" s="48"/>
      <c r="O2992" s="48"/>
      <c r="P2992" s="48"/>
      <c r="Q2992" s="48"/>
    </row>
    <row r="2993" spans="12:17" x14ac:dyDescent="0.25">
      <c r="L2993" s="48"/>
      <c r="M2993" s="48"/>
      <c r="N2993" s="48"/>
      <c r="O2993" s="48"/>
      <c r="P2993" s="48"/>
      <c r="Q2993" s="48"/>
    </row>
    <row r="2994" spans="12:17" x14ac:dyDescent="0.25">
      <c r="L2994" s="48"/>
      <c r="M2994" s="48"/>
      <c r="N2994" s="48"/>
      <c r="O2994" s="48"/>
      <c r="P2994" s="48"/>
      <c r="Q2994" s="48"/>
    </row>
    <row r="2995" spans="12:17" x14ac:dyDescent="0.25">
      <c r="L2995" s="48"/>
      <c r="M2995" s="48"/>
      <c r="N2995" s="48"/>
      <c r="O2995" s="48"/>
      <c r="P2995" s="48"/>
      <c r="Q2995" s="48"/>
    </row>
    <row r="2996" spans="12:17" x14ac:dyDescent="0.25">
      <c r="L2996" s="48"/>
      <c r="M2996" s="48"/>
      <c r="N2996" s="48"/>
      <c r="O2996" s="48"/>
      <c r="P2996" s="48"/>
      <c r="Q2996" s="48"/>
    </row>
    <row r="2997" spans="12:17" x14ac:dyDescent="0.25">
      <c r="L2997" s="48"/>
      <c r="M2997" s="48"/>
      <c r="N2997" s="48"/>
      <c r="O2997" s="48"/>
      <c r="P2997" s="48"/>
      <c r="Q2997" s="48"/>
    </row>
    <row r="2998" spans="12:17" x14ac:dyDescent="0.25">
      <c r="L2998" s="48"/>
      <c r="M2998" s="48"/>
      <c r="N2998" s="48"/>
      <c r="O2998" s="48"/>
      <c r="P2998" s="48"/>
      <c r="Q2998" s="48"/>
    </row>
    <row r="2999" spans="12:17" x14ac:dyDescent="0.25">
      <c r="L2999" s="48"/>
      <c r="M2999" s="48"/>
      <c r="N2999" s="48"/>
      <c r="O2999" s="48"/>
      <c r="P2999" s="48"/>
      <c r="Q2999" s="48"/>
    </row>
    <row r="3000" spans="12:17" x14ac:dyDescent="0.25">
      <c r="L3000" s="48"/>
      <c r="M3000" s="48"/>
      <c r="N3000" s="48"/>
      <c r="O3000" s="48"/>
      <c r="P3000" s="48"/>
      <c r="Q3000" s="48"/>
    </row>
    <row r="3001" spans="12:17" x14ac:dyDescent="0.25">
      <c r="L3001" s="48"/>
      <c r="M3001" s="48"/>
      <c r="N3001" s="48"/>
      <c r="O3001" s="48"/>
      <c r="P3001" s="48"/>
      <c r="Q3001" s="48"/>
    </row>
    <row r="3002" spans="12:17" x14ac:dyDescent="0.25">
      <c r="L3002" s="48"/>
      <c r="M3002" s="48"/>
      <c r="N3002" s="48"/>
      <c r="O3002" s="48"/>
      <c r="P3002" s="48"/>
      <c r="Q3002" s="48"/>
    </row>
    <row r="3003" spans="12:17" x14ac:dyDescent="0.25">
      <c r="L3003" s="48"/>
      <c r="M3003" s="48"/>
      <c r="N3003" s="48"/>
      <c r="O3003" s="48"/>
      <c r="P3003" s="48"/>
      <c r="Q3003" s="48"/>
    </row>
    <row r="3004" spans="12:17" x14ac:dyDescent="0.25">
      <c r="L3004" s="48"/>
      <c r="M3004" s="48"/>
      <c r="N3004" s="48"/>
      <c r="O3004" s="48"/>
      <c r="P3004" s="48"/>
      <c r="Q3004" s="48"/>
    </row>
    <row r="3005" spans="12:17" x14ac:dyDescent="0.25">
      <c r="L3005" s="48"/>
      <c r="M3005" s="48"/>
      <c r="N3005" s="48"/>
      <c r="O3005" s="48"/>
      <c r="P3005" s="48"/>
      <c r="Q3005" s="48"/>
    </row>
    <row r="3006" spans="12:17" x14ac:dyDescent="0.25">
      <c r="L3006" s="48"/>
      <c r="M3006" s="48"/>
      <c r="N3006" s="48"/>
      <c r="O3006" s="48"/>
      <c r="P3006" s="48"/>
      <c r="Q3006" s="48"/>
    </row>
    <row r="3007" spans="12:17" x14ac:dyDescent="0.25">
      <c r="L3007" s="48"/>
      <c r="M3007" s="48"/>
      <c r="N3007" s="48"/>
      <c r="O3007" s="48"/>
      <c r="P3007" s="48"/>
      <c r="Q3007" s="48"/>
    </row>
    <row r="3008" spans="12:17" x14ac:dyDescent="0.25">
      <c r="L3008" s="48"/>
      <c r="M3008" s="48"/>
      <c r="N3008" s="48"/>
      <c r="O3008" s="48"/>
      <c r="P3008" s="48"/>
      <c r="Q3008" s="48"/>
    </row>
    <row r="3009" spans="12:17" x14ac:dyDescent="0.25">
      <c r="L3009" s="48"/>
      <c r="M3009" s="48"/>
      <c r="N3009" s="48"/>
      <c r="O3009" s="48"/>
      <c r="P3009" s="48"/>
      <c r="Q3009" s="48"/>
    </row>
    <row r="3010" spans="12:17" x14ac:dyDescent="0.25">
      <c r="L3010" s="48"/>
      <c r="M3010" s="48"/>
      <c r="N3010" s="48"/>
      <c r="O3010" s="48"/>
      <c r="P3010" s="48"/>
      <c r="Q3010" s="48"/>
    </row>
    <row r="3011" spans="12:17" x14ac:dyDescent="0.25">
      <c r="L3011" s="48"/>
      <c r="M3011" s="48"/>
      <c r="N3011" s="48"/>
      <c r="O3011" s="48"/>
      <c r="P3011" s="48"/>
      <c r="Q3011" s="48"/>
    </row>
    <row r="3012" spans="12:17" x14ac:dyDescent="0.25">
      <c r="L3012" s="48"/>
      <c r="M3012" s="48"/>
      <c r="N3012" s="48"/>
      <c r="O3012" s="48"/>
      <c r="P3012" s="48"/>
      <c r="Q3012" s="48"/>
    </row>
    <row r="3013" spans="12:17" x14ac:dyDescent="0.25">
      <c r="L3013" s="48"/>
      <c r="M3013" s="48"/>
      <c r="N3013" s="48"/>
      <c r="O3013" s="48"/>
      <c r="P3013" s="48"/>
      <c r="Q3013" s="48"/>
    </row>
    <row r="3014" spans="12:17" x14ac:dyDescent="0.25">
      <c r="L3014" s="48"/>
      <c r="M3014" s="48"/>
      <c r="N3014" s="48"/>
      <c r="O3014" s="48"/>
      <c r="P3014" s="48"/>
      <c r="Q3014" s="48"/>
    </row>
    <row r="3015" spans="12:17" x14ac:dyDescent="0.25">
      <c r="L3015" s="48"/>
      <c r="M3015" s="48"/>
      <c r="N3015" s="48"/>
      <c r="O3015" s="48"/>
      <c r="P3015" s="48"/>
      <c r="Q3015" s="48"/>
    </row>
    <row r="3016" spans="12:17" x14ac:dyDescent="0.25">
      <c r="L3016" s="48"/>
      <c r="M3016" s="48"/>
      <c r="N3016" s="48"/>
      <c r="O3016" s="48"/>
      <c r="P3016" s="48"/>
      <c r="Q3016" s="48"/>
    </row>
    <row r="3017" spans="12:17" x14ac:dyDescent="0.25">
      <c r="L3017" s="48"/>
      <c r="M3017" s="48"/>
      <c r="N3017" s="48"/>
      <c r="O3017" s="48"/>
      <c r="P3017" s="48"/>
      <c r="Q3017" s="48"/>
    </row>
    <row r="3018" spans="12:17" x14ac:dyDescent="0.25">
      <c r="L3018" s="48"/>
      <c r="M3018" s="48"/>
      <c r="N3018" s="48"/>
      <c r="O3018" s="48"/>
      <c r="P3018" s="48"/>
      <c r="Q3018" s="48"/>
    </row>
    <row r="3019" spans="12:17" x14ac:dyDescent="0.25">
      <c r="L3019" s="48"/>
      <c r="M3019" s="48"/>
      <c r="N3019" s="48"/>
      <c r="O3019" s="48"/>
      <c r="P3019" s="48"/>
      <c r="Q3019" s="48"/>
    </row>
    <row r="3020" spans="12:17" x14ac:dyDescent="0.25">
      <c r="L3020" s="48"/>
      <c r="M3020" s="48"/>
      <c r="N3020" s="48"/>
      <c r="O3020" s="48"/>
      <c r="P3020" s="48"/>
      <c r="Q3020" s="48"/>
    </row>
    <row r="3021" spans="12:17" x14ac:dyDescent="0.25">
      <c r="L3021" s="48"/>
      <c r="M3021" s="48"/>
      <c r="N3021" s="48"/>
      <c r="O3021" s="48"/>
      <c r="P3021" s="48"/>
      <c r="Q3021" s="48"/>
    </row>
    <row r="3022" spans="12:17" x14ac:dyDescent="0.25">
      <c r="L3022" s="48"/>
      <c r="M3022" s="48"/>
      <c r="N3022" s="48"/>
      <c r="O3022" s="48"/>
      <c r="P3022" s="48"/>
      <c r="Q3022" s="48"/>
    </row>
    <row r="3023" spans="12:17" x14ac:dyDescent="0.25">
      <c r="L3023" s="48"/>
      <c r="M3023" s="48"/>
      <c r="N3023" s="48"/>
      <c r="O3023" s="48"/>
      <c r="P3023" s="48"/>
      <c r="Q3023" s="48"/>
    </row>
    <row r="3024" spans="12:17" x14ac:dyDescent="0.25">
      <c r="L3024" s="48"/>
      <c r="M3024" s="48"/>
      <c r="N3024" s="48"/>
      <c r="O3024" s="48"/>
      <c r="P3024" s="48"/>
      <c r="Q3024" s="48"/>
    </row>
    <row r="3025" spans="12:17" x14ac:dyDescent="0.25">
      <c r="L3025" s="48"/>
      <c r="M3025" s="48"/>
      <c r="N3025" s="48"/>
      <c r="O3025" s="48"/>
      <c r="P3025" s="48"/>
      <c r="Q3025" s="48"/>
    </row>
    <row r="3026" spans="12:17" x14ac:dyDescent="0.25">
      <c r="L3026" s="48"/>
      <c r="M3026" s="48"/>
      <c r="N3026" s="48"/>
      <c r="O3026" s="48"/>
      <c r="P3026" s="48"/>
      <c r="Q3026" s="48"/>
    </row>
    <row r="3027" spans="12:17" x14ac:dyDescent="0.25">
      <c r="L3027" s="48"/>
      <c r="M3027" s="48"/>
      <c r="N3027" s="48"/>
      <c r="O3027" s="48"/>
      <c r="P3027" s="48"/>
      <c r="Q3027" s="48"/>
    </row>
    <row r="3028" spans="12:17" x14ac:dyDescent="0.25">
      <c r="L3028" s="48"/>
      <c r="M3028" s="48"/>
      <c r="N3028" s="48"/>
      <c r="O3028" s="48"/>
      <c r="P3028" s="48"/>
      <c r="Q3028" s="48"/>
    </row>
    <row r="3029" spans="12:17" x14ac:dyDescent="0.25">
      <c r="L3029" s="48"/>
      <c r="M3029" s="48"/>
      <c r="N3029" s="48"/>
      <c r="O3029" s="48"/>
      <c r="P3029" s="48"/>
      <c r="Q3029" s="48"/>
    </row>
    <row r="3030" spans="12:17" x14ac:dyDescent="0.25">
      <c r="L3030" s="48"/>
      <c r="M3030" s="48"/>
      <c r="N3030" s="48"/>
      <c r="O3030" s="48"/>
      <c r="P3030" s="48"/>
      <c r="Q3030" s="48"/>
    </row>
    <row r="3031" spans="12:17" x14ac:dyDescent="0.25">
      <c r="L3031" s="48"/>
      <c r="M3031" s="48"/>
      <c r="N3031" s="48"/>
      <c r="O3031" s="48"/>
      <c r="P3031" s="48"/>
      <c r="Q3031" s="48"/>
    </row>
    <row r="3032" spans="12:17" x14ac:dyDescent="0.25">
      <c r="L3032" s="48"/>
      <c r="M3032" s="48"/>
      <c r="N3032" s="48"/>
      <c r="O3032" s="48"/>
      <c r="P3032" s="48"/>
      <c r="Q3032" s="48"/>
    </row>
    <row r="3033" spans="12:17" x14ac:dyDescent="0.25">
      <c r="L3033" s="48"/>
      <c r="M3033" s="48"/>
      <c r="N3033" s="48"/>
      <c r="O3033" s="48"/>
      <c r="P3033" s="48"/>
      <c r="Q3033" s="48"/>
    </row>
    <row r="3034" spans="12:17" x14ac:dyDescent="0.25">
      <c r="L3034" s="48"/>
      <c r="M3034" s="48"/>
      <c r="N3034" s="48"/>
      <c r="O3034" s="48"/>
      <c r="P3034" s="48"/>
      <c r="Q3034" s="48"/>
    </row>
    <row r="3035" spans="12:17" x14ac:dyDescent="0.25">
      <c r="L3035" s="48"/>
      <c r="M3035" s="48"/>
      <c r="N3035" s="48"/>
      <c r="O3035" s="48"/>
      <c r="P3035" s="48"/>
      <c r="Q3035" s="48"/>
    </row>
    <row r="3036" spans="12:17" x14ac:dyDescent="0.25">
      <c r="L3036" s="48"/>
      <c r="M3036" s="48"/>
      <c r="N3036" s="48"/>
      <c r="O3036" s="48"/>
      <c r="P3036" s="48"/>
      <c r="Q3036" s="48"/>
    </row>
    <row r="3037" spans="12:17" x14ac:dyDescent="0.25">
      <c r="L3037" s="48"/>
      <c r="M3037" s="48"/>
      <c r="N3037" s="48"/>
      <c r="O3037" s="48"/>
      <c r="P3037" s="48"/>
      <c r="Q3037" s="48"/>
    </row>
    <row r="3038" spans="12:17" x14ac:dyDescent="0.25">
      <c r="L3038" s="48"/>
      <c r="M3038" s="48"/>
      <c r="N3038" s="48"/>
      <c r="O3038" s="48"/>
      <c r="P3038" s="48"/>
      <c r="Q3038" s="48"/>
    </row>
    <row r="3039" spans="12:17" x14ac:dyDescent="0.25">
      <c r="L3039" s="48"/>
      <c r="M3039" s="48"/>
      <c r="N3039" s="48"/>
      <c r="O3039" s="48"/>
      <c r="P3039" s="48"/>
      <c r="Q3039" s="48"/>
    </row>
    <row r="3040" spans="12:17" x14ac:dyDescent="0.25">
      <c r="L3040" s="48"/>
      <c r="M3040" s="48"/>
      <c r="N3040" s="48"/>
      <c r="O3040" s="48"/>
      <c r="P3040" s="48"/>
      <c r="Q3040" s="48"/>
    </row>
    <row r="3041" spans="12:17" x14ac:dyDescent="0.25">
      <c r="L3041" s="48"/>
      <c r="M3041" s="48"/>
      <c r="N3041" s="48"/>
      <c r="O3041" s="48"/>
      <c r="P3041" s="48"/>
      <c r="Q3041" s="48"/>
    </row>
    <row r="3042" spans="12:17" x14ac:dyDescent="0.25">
      <c r="L3042" s="48"/>
      <c r="M3042" s="48"/>
      <c r="N3042" s="48"/>
      <c r="O3042" s="48"/>
      <c r="P3042" s="48"/>
      <c r="Q3042" s="48"/>
    </row>
    <row r="3043" spans="12:17" x14ac:dyDescent="0.25">
      <c r="L3043" s="48"/>
      <c r="M3043" s="48"/>
      <c r="N3043" s="48"/>
      <c r="O3043" s="48"/>
      <c r="P3043" s="48"/>
      <c r="Q3043" s="48"/>
    </row>
    <row r="3044" spans="12:17" x14ac:dyDescent="0.25">
      <c r="L3044" s="48"/>
      <c r="M3044" s="48"/>
      <c r="N3044" s="48"/>
      <c r="O3044" s="48"/>
      <c r="P3044" s="48"/>
      <c r="Q3044" s="48"/>
    </row>
    <row r="3045" spans="12:17" x14ac:dyDescent="0.25">
      <c r="L3045" s="48"/>
      <c r="M3045" s="48"/>
      <c r="N3045" s="48"/>
      <c r="O3045" s="48"/>
      <c r="P3045" s="48"/>
      <c r="Q3045" s="48"/>
    </row>
    <row r="3046" spans="12:17" x14ac:dyDescent="0.25">
      <c r="L3046" s="48"/>
      <c r="M3046" s="48"/>
      <c r="N3046" s="48"/>
      <c r="O3046" s="48"/>
      <c r="P3046" s="48"/>
      <c r="Q3046" s="48"/>
    </row>
    <row r="3047" spans="12:17" x14ac:dyDescent="0.25">
      <c r="L3047" s="48"/>
      <c r="M3047" s="48"/>
      <c r="N3047" s="48"/>
      <c r="O3047" s="48"/>
      <c r="P3047" s="48"/>
      <c r="Q3047" s="48"/>
    </row>
    <row r="3048" spans="12:17" x14ac:dyDescent="0.25">
      <c r="L3048" s="48"/>
      <c r="M3048" s="48"/>
      <c r="N3048" s="48"/>
      <c r="O3048" s="48"/>
      <c r="P3048" s="48"/>
      <c r="Q3048" s="48"/>
    </row>
    <row r="3049" spans="12:17" x14ac:dyDescent="0.25">
      <c r="L3049" s="48"/>
      <c r="M3049" s="48"/>
      <c r="N3049" s="48"/>
      <c r="O3049" s="48"/>
      <c r="P3049" s="48"/>
      <c r="Q3049" s="48"/>
    </row>
    <row r="3050" spans="12:17" x14ac:dyDescent="0.25">
      <c r="L3050" s="48"/>
      <c r="M3050" s="48"/>
      <c r="N3050" s="48"/>
      <c r="O3050" s="48"/>
      <c r="P3050" s="48"/>
      <c r="Q3050" s="48"/>
    </row>
    <row r="3051" spans="12:17" x14ac:dyDescent="0.25">
      <c r="L3051" s="48"/>
      <c r="M3051" s="48"/>
      <c r="N3051" s="48"/>
      <c r="O3051" s="48"/>
      <c r="P3051" s="48"/>
      <c r="Q3051" s="48"/>
    </row>
    <row r="3052" spans="12:17" x14ac:dyDescent="0.25">
      <c r="L3052" s="48"/>
      <c r="M3052" s="48"/>
      <c r="N3052" s="48"/>
      <c r="O3052" s="48"/>
      <c r="P3052" s="48"/>
      <c r="Q3052" s="48"/>
    </row>
    <row r="3053" spans="12:17" x14ac:dyDescent="0.25">
      <c r="L3053" s="48"/>
      <c r="M3053" s="48"/>
      <c r="N3053" s="48"/>
      <c r="O3053" s="48"/>
      <c r="P3053" s="48"/>
      <c r="Q3053" s="48"/>
    </row>
    <row r="3054" spans="12:17" x14ac:dyDescent="0.25">
      <c r="L3054" s="48"/>
      <c r="M3054" s="48"/>
      <c r="N3054" s="48"/>
      <c r="O3054" s="48"/>
      <c r="P3054" s="48"/>
      <c r="Q3054" s="48"/>
    </row>
    <row r="3055" spans="12:17" x14ac:dyDescent="0.25">
      <c r="L3055" s="48"/>
      <c r="M3055" s="48"/>
      <c r="N3055" s="48"/>
      <c r="O3055" s="48"/>
      <c r="P3055" s="48"/>
      <c r="Q3055" s="48"/>
    </row>
    <row r="3056" spans="12:17" x14ac:dyDescent="0.25">
      <c r="L3056" s="48"/>
      <c r="M3056" s="48"/>
      <c r="N3056" s="48"/>
      <c r="O3056" s="48"/>
      <c r="P3056" s="48"/>
      <c r="Q3056" s="48"/>
    </row>
    <row r="3057" spans="12:17" x14ac:dyDescent="0.25">
      <c r="L3057" s="48"/>
      <c r="M3057" s="48"/>
      <c r="N3057" s="48"/>
      <c r="O3057" s="48"/>
      <c r="P3057" s="48"/>
      <c r="Q3057" s="48"/>
    </row>
    <row r="3058" spans="12:17" x14ac:dyDescent="0.25">
      <c r="L3058" s="48"/>
      <c r="M3058" s="48"/>
      <c r="N3058" s="48"/>
      <c r="O3058" s="48"/>
      <c r="P3058" s="48"/>
      <c r="Q3058" s="48"/>
    </row>
    <row r="3059" spans="12:17" x14ac:dyDescent="0.25">
      <c r="L3059" s="48"/>
      <c r="M3059" s="48"/>
      <c r="N3059" s="48"/>
      <c r="O3059" s="48"/>
      <c r="P3059" s="48"/>
      <c r="Q3059" s="48"/>
    </row>
    <row r="3060" spans="12:17" x14ac:dyDescent="0.25">
      <c r="L3060" s="48"/>
      <c r="M3060" s="48"/>
      <c r="N3060" s="48"/>
      <c r="O3060" s="48"/>
      <c r="P3060" s="48"/>
      <c r="Q3060" s="48"/>
    </row>
    <row r="3061" spans="12:17" x14ac:dyDescent="0.25">
      <c r="L3061" s="48"/>
      <c r="M3061" s="48"/>
      <c r="N3061" s="48"/>
      <c r="O3061" s="48"/>
      <c r="P3061" s="48"/>
      <c r="Q3061" s="48"/>
    </row>
    <row r="3062" spans="12:17" x14ac:dyDescent="0.25">
      <c r="L3062" s="48"/>
      <c r="M3062" s="48"/>
      <c r="N3062" s="48"/>
      <c r="O3062" s="48"/>
      <c r="P3062" s="48"/>
      <c r="Q3062" s="48"/>
    </row>
    <row r="3063" spans="12:17" x14ac:dyDescent="0.25">
      <c r="L3063" s="48"/>
      <c r="M3063" s="48"/>
      <c r="N3063" s="48"/>
      <c r="O3063" s="48"/>
      <c r="P3063" s="48"/>
      <c r="Q3063" s="48"/>
    </row>
    <row r="3064" spans="12:17" x14ac:dyDescent="0.25">
      <c r="L3064" s="48"/>
      <c r="M3064" s="48"/>
      <c r="N3064" s="48"/>
      <c r="O3064" s="48"/>
      <c r="P3064" s="48"/>
      <c r="Q3064" s="48"/>
    </row>
    <row r="3065" spans="12:17" x14ac:dyDescent="0.25">
      <c r="L3065" s="48"/>
      <c r="M3065" s="48"/>
      <c r="N3065" s="48"/>
      <c r="O3065" s="48"/>
      <c r="P3065" s="48"/>
      <c r="Q3065" s="48"/>
    </row>
    <row r="3066" spans="12:17" x14ac:dyDescent="0.25">
      <c r="L3066" s="48"/>
      <c r="M3066" s="48"/>
      <c r="N3066" s="48"/>
      <c r="O3066" s="48"/>
      <c r="P3066" s="48"/>
      <c r="Q3066" s="48"/>
    </row>
    <row r="3067" spans="12:17" x14ac:dyDescent="0.25">
      <c r="L3067" s="48"/>
      <c r="M3067" s="48"/>
      <c r="N3067" s="48"/>
      <c r="O3067" s="48"/>
      <c r="P3067" s="48"/>
      <c r="Q3067" s="48"/>
    </row>
    <row r="3068" spans="12:17" x14ac:dyDescent="0.25">
      <c r="L3068" s="48"/>
      <c r="M3068" s="48"/>
      <c r="N3068" s="48"/>
      <c r="O3068" s="48"/>
      <c r="P3068" s="48"/>
      <c r="Q3068" s="48"/>
    </row>
    <row r="3069" spans="12:17" x14ac:dyDescent="0.25">
      <c r="L3069" s="48"/>
      <c r="M3069" s="48"/>
      <c r="N3069" s="48"/>
      <c r="O3069" s="48"/>
      <c r="P3069" s="48"/>
      <c r="Q3069" s="48"/>
    </row>
    <row r="3070" spans="12:17" x14ac:dyDescent="0.25">
      <c r="L3070" s="48"/>
      <c r="M3070" s="48"/>
      <c r="N3070" s="48"/>
      <c r="O3070" s="48"/>
      <c r="P3070" s="48"/>
      <c r="Q3070" s="48"/>
    </row>
    <row r="3071" spans="12:17" x14ac:dyDescent="0.25">
      <c r="L3071" s="48"/>
      <c r="M3071" s="48"/>
      <c r="N3071" s="48"/>
      <c r="O3071" s="48"/>
      <c r="P3071" s="48"/>
      <c r="Q3071" s="48"/>
    </row>
    <row r="3072" spans="12:17" x14ac:dyDescent="0.25">
      <c r="L3072" s="48"/>
      <c r="M3072" s="48"/>
      <c r="N3072" s="48"/>
      <c r="O3072" s="48"/>
      <c r="P3072" s="48"/>
      <c r="Q3072" s="48"/>
    </row>
    <row r="3073" spans="12:17" x14ac:dyDescent="0.25">
      <c r="L3073" s="48"/>
      <c r="M3073" s="48"/>
      <c r="N3073" s="48"/>
      <c r="O3073" s="48"/>
      <c r="P3073" s="48"/>
      <c r="Q3073" s="48"/>
    </row>
    <row r="3074" spans="12:17" x14ac:dyDescent="0.25">
      <c r="L3074" s="48"/>
      <c r="M3074" s="48"/>
      <c r="N3074" s="48"/>
      <c r="O3074" s="48"/>
      <c r="P3074" s="48"/>
      <c r="Q3074" s="48"/>
    </row>
    <row r="3075" spans="12:17" x14ac:dyDescent="0.25">
      <c r="L3075" s="48"/>
      <c r="M3075" s="48"/>
      <c r="N3075" s="48"/>
      <c r="O3075" s="48"/>
      <c r="P3075" s="48"/>
      <c r="Q3075" s="48"/>
    </row>
    <row r="3076" spans="12:17" x14ac:dyDescent="0.25">
      <c r="L3076" s="48"/>
      <c r="M3076" s="48"/>
      <c r="N3076" s="48"/>
      <c r="O3076" s="48"/>
      <c r="P3076" s="48"/>
      <c r="Q3076" s="48"/>
    </row>
    <row r="3077" spans="12:17" x14ac:dyDescent="0.25">
      <c r="L3077" s="48"/>
      <c r="M3077" s="48"/>
      <c r="N3077" s="48"/>
      <c r="O3077" s="48"/>
      <c r="P3077" s="48"/>
      <c r="Q3077" s="48"/>
    </row>
    <row r="3078" spans="12:17" x14ac:dyDescent="0.25">
      <c r="L3078" s="48"/>
      <c r="M3078" s="48"/>
      <c r="N3078" s="48"/>
      <c r="O3078" s="48"/>
      <c r="P3078" s="48"/>
      <c r="Q3078" s="48"/>
    </row>
    <row r="3079" spans="12:17" x14ac:dyDescent="0.25">
      <c r="L3079" s="48"/>
      <c r="M3079" s="48"/>
      <c r="N3079" s="48"/>
      <c r="O3079" s="48"/>
      <c r="P3079" s="48"/>
      <c r="Q3079" s="48"/>
    </row>
    <row r="3080" spans="12:17" x14ac:dyDescent="0.25">
      <c r="L3080" s="48"/>
      <c r="M3080" s="48"/>
      <c r="N3080" s="48"/>
      <c r="O3080" s="48"/>
      <c r="P3080" s="48"/>
      <c r="Q3080" s="48"/>
    </row>
    <row r="3081" spans="12:17" x14ac:dyDescent="0.25">
      <c r="L3081" s="48"/>
      <c r="M3081" s="48"/>
      <c r="N3081" s="48"/>
      <c r="O3081" s="48"/>
      <c r="P3081" s="48"/>
      <c r="Q3081" s="48"/>
    </row>
    <row r="3082" spans="12:17" x14ac:dyDescent="0.25">
      <c r="L3082" s="48"/>
      <c r="M3082" s="48"/>
      <c r="N3082" s="48"/>
      <c r="O3082" s="48"/>
      <c r="P3082" s="48"/>
      <c r="Q3082" s="48"/>
    </row>
    <row r="3083" spans="12:17" x14ac:dyDescent="0.25">
      <c r="L3083" s="48"/>
      <c r="M3083" s="48"/>
      <c r="N3083" s="48"/>
      <c r="O3083" s="48"/>
      <c r="P3083" s="48"/>
      <c r="Q3083" s="48"/>
    </row>
    <row r="3084" spans="12:17" x14ac:dyDescent="0.25">
      <c r="L3084" s="48"/>
      <c r="M3084" s="48"/>
      <c r="N3084" s="48"/>
      <c r="O3084" s="48"/>
      <c r="P3084" s="48"/>
      <c r="Q3084" s="48"/>
    </row>
    <row r="3085" spans="12:17" x14ac:dyDescent="0.25">
      <c r="L3085" s="48"/>
      <c r="M3085" s="48"/>
      <c r="N3085" s="48"/>
      <c r="O3085" s="48"/>
      <c r="P3085" s="48"/>
      <c r="Q3085" s="48"/>
    </row>
    <row r="3086" spans="12:17" x14ac:dyDescent="0.25">
      <c r="L3086" s="48"/>
      <c r="M3086" s="48"/>
      <c r="N3086" s="48"/>
      <c r="O3086" s="48"/>
      <c r="P3086" s="48"/>
      <c r="Q3086" s="48"/>
    </row>
    <row r="3087" spans="12:17" x14ac:dyDescent="0.25">
      <c r="L3087" s="48"/>
      <c r="M3087" s="48"/>
      <c r="N3087" s="48"/>
      <c r="O3087" s="48"/>
      <c r="P3087" s="48"/>
      <c r="Q3087" s="48"/>
    </row>
    <row r="3088" spans="12:17" x14ac:dyDescent="0.25">
      <c r="L3088" s="48"/>
      <c r="M3088" s="48"/>
      <c r="N3088" s="48"/>
      <c r="O3088" s="48"/>
      <c r="P3088" s="48"/>
      <c r="Q3088" s="48"/>
    </row>
    <row r="3089" spans="12:17" x14ac:dyDescent="0.25">
      <c r="L3089" s="48"/>
      <c r="M3089" s="48"/>
      <c r="N3089" s="48"/>
      <c r="O3089" s="48"/>
      <c r="P3089" s="48"/>
      <c r="Q3089" s="48"/>
    </row>
    <row r="3090" spans="12:17" x14ac:dyDescent="0.25">
      <c r="L3090" s="48"/>
      <c r="M3090" s="48"/>
      <c r="N3090" s="48"/>
      <c r="O3090" s="48"/>
      <c r="P3090" s="48"/>
      <c r="Q3090" s="48"/>
    </row>
    <row r="3091" spans="12:17" x14ac:dyDescent="0.25">
      <c r="L3091" s="48"/>
      <c r="M3091" s="48"/>
      <c r="N3091" s="48"/>
      <c r="O3091" s="48"/>
      <c r="P3091" s="48"/>
      <c r="Q3091" s="48"/>
    </row>
    <row r="3092" spans="12:17" x14ac:dyDescent="0.25">
      <c r="L3092" s="48"/>
      <c r="M3092" s="48"/>
      <c r="N3092" s="48"/>
      <c r="O3092" s="48"/>
      <c r="P3092" s="48"/>
      <c r="Q3092" s="48"/>
    </row>
    <row r="3093" spans="12:17" x14ac:dyDescent="0.25">
      <c r="L3093" s="48"/>
      <c r="M3093" s="48"/>
      <c r="N3093" s="48"/>
      <c r="O3093" s="48"/>
      <c r="P3093" s="48"/>
      <c r="Q3093" s="48"/>
    </row>
    <row r="3094" spans="12:17" x14ac:dyDescent="0.25">
      <c r="L3094" s="48"/>
      <c r="M3094" s="48"/>
      <c r="N3094" s="48"/>
      <c r="O3094" s="48"/>
      <c r="P3094" s="48"/>
      <c r="Q3094" s="48"/>
    </row>
    <row r="3095" spans="12:17" x14ac:dyDescent="0.25">
      <c r="L3095" s="48"/>
      <c r="M3095" s="48"/>
      <c r="N3095" s="48"/>
      <c r="O3095" s="48"/>
      <c r="P3095" s="48"/>
      <c r="Q3095" s="48"/>
    </row>
    <row r="3096" spans="12:17" x14ac:dyDescent="0.25">
      <c r="L3096" s="48"/>
      <c r="M3096" s="48"/>
      <c r="N3096" s="48"/>
      <c r="O3096" s="48"/>
      <c r="P3096" s="48"/>
      <c r="Q3096" s="48"/>
    </row>
    <row r="3097" spans="12:17" x14ac:dyDescent="0.25">
      <c r="L3097" s="48"/>
      <c r="M3097" s="48"/>
      <c r="N3097" s="48"/>
      <c r="O3097" s="48"/>
      <c r="P3097" s="48"/>
      <c r="Q3097" s="48"/>
    </row>
    <row r="3098" spans="12:17" x14ac:dyDescent="0.25">
      <c r="L3098" s="48"/>
      <c r="M3098" s="48"/>
      <c r="N3098" s="48"/>
      <c r="O3098" s="48"/>
      <c r="P3098" s="48"/>
      <c r="Q3098" s="48"/>
    </row>
    <row r="3099" spans="12:17" x14ac:dyDescent="0.25">
      <c r="L3099" s="48"/>
      <c r="M3099" s="48"/>
      <c r="N3099" s="48"/>
      <c r="O3099" s="48"/>
      <c r="P3099" s="48"/>
      <c r="Q3099" s="48"/>
    </row>
    <row r="3100" spans="12:17" x14ac:dyDescent="0.25">
      <c r="L3100" s="48"/>
      <c r="M3100" s="48"/>
      <c r="N3100" s="48"/>
      <c r="O3100" s="48"/>
      <c r="P3100" s="48"/>
      <c r="Q3100" s="48"/>
    </row>
    <row r="3101" spans="12:17" x14ac:dyDescent="0.25">
      <c r="L3101" s="48"/>
      <c r="M3101" s="48"/>
      <c r="N3101" s="48"/>
      <c r="O3101" s="48"/>
      <c r="P3101" s="48"/>
      <c r="Q3101" s="48"/>
    </row>
    <row r="3102" spans="12:17" x14ac:dyDescent="0.25">
      <c r="L3102" s="48"/>
      <c r="M3102" s="48"/>
      <c r="N3102" s="48"/>
      <c r="O3102" s="48"/>
      <c r="P3102" s="48"/>
      <c r="Q3102" s="48"/>
    </row>
    <row r="3103" spans="12:17" x14ac:dyDescent="0.25">
      <c r="L3103" s="48"/>
      <c r="M3103" s="48"/>
      <c r="N3103" s="48"/>
      <c r="O3103" s="48"/>
      <c r="P3103" s="48"/>
      <c r="Q3103" s="48"/>
    </row>
    <row r="3104" spans="12:17" x14ac:dyDescent="0.25">
      <c r="L3104" s="48"/>
      <c r="M3104" s="48"/>
      <c r="N3104" s="48"/>
      <c r="O3104" s="48"/>
      <c r="P3104" s="48"/>
      <c r="Q3104" s="48"/>
    </row>
    <row r="3105" spans="12:17" x14ac:dyDescent="0.25">
      <c r="L3105" s="48"/>
      <c r="M3105" s="48"/>
      <c r="N3105" s="48"/>
      <c r="O3105" s="48"/>
      <c r="P3105" s="48"/>
      <c r="Q3105" s="48"/>
    </row>
    <row r="3106" spans="12:17" x14ac:dyDescent="0.25">
      <c r="L3106" s="48"/>
      <c r="M3106" s="48"/>
      <c r="N3106" s="48"/>
      <c r="O3106" s="48"/>
      <c r="P3106" s="48"/>
      <c r="Q3106" s="48"/>
    </row>
    <row r="3107" spans="12:17" x14ac:dyDescent="0.25">
      <c r="L3107" s="48"/>
      <c r="M3107" s="48"/>
      <c r="N3107" s="48"/>
      <c r="O3107" s="48"/>
      <c r="P3107" s="48"/>
      <c r="Q3107" s="48"/>
    </row>
    <row r="3108" spans="12:17" x14ac:dyDescent="0.25">
      <c r="L3108" s="48"/>
      <c r="M3108" s="48"/>
      <c r="N3108" s="48"/>
      <c r="O3108" s="48"/>
      <c r="P3108" s="48"/>
      <c r="Q3108" s="48"/>
    </row>
    <row r="3109" spans="12:17" x14ac:dyDescent="0.25">
      <c r="L3109" s="48"/>
      <c r="M3109" s="48"/>
      <c r="N3109" s="48"/>
      <c r="O3109" s="48"/>
      <c r="P3109" s="48"/>
      <c r="Q3109" s="48"/>
    </row>
    <row r="3110" spans="12:17" x14ac:dyDescent="0.25">
      <c r="L3110" s="48"/>
      <c r="M3110" s="48"/>
      <c r="N3110" s="48"/>
      <c r="O3110" s="48"/>
      <c r="P3110" s="48"/>
      <c r="Q3110" s="48"/>
    </row>
    <row r="3111" spans="12:17" x14ac:dyDescent="0.25">
      <c r="L3111" s="48"/>
      <c r="M3111" s="48"/>
      <c r="N3111" s="48"/>
      <c r="O3111" s="48"/>
      <c r="P3111" s="48"/>
      <c r="Q3111" s="48"/>
    </row>
    <row r="3112" spans="12:17" x14ac:dyDescent="0.25">
      <c r="L3112" s="48"/>
      <c r="M3112" s="48"/>
      <c r="N3112" s="48"/>
      <c r="O3112" s="48"/>
      <c r="P3112" s="48"/>
      <c r="Q3112" s="48"/>
    </row>
    <row r="3113" spans="12:17" x14ac:dyDescent="0.25">
      <c r="L3113" s="48"/>
      <c r="M3113" s="48"/>
      <c r="N3113" s="48"/>
      <c r="O3113" s="48"/>
      <c r="P3113" s="48"/>
      <c r="Q3113" s="48"/>
    </row>
    <row r="3114" spans="12:17" x14ac:dyDescent="0.25">
      <c r="L3114" s="48"/>
      <c r="M3114" s="48"/>
      <c r="N3114" s="48"/>
      <c r="O3114" s="48"/>
      <c r="P3114" s="48"/>
      <c r="Q3114" s="48"/>
    </row>
    <row r="3115" spans="12:17" x14ac:dyDescent="0.25">
      <c r="L3115" s="48"/>
      <c r="M3115" s="48"/>
      <c r="N3115" s="48"/>
      <c r="O3115" s="48"/>
      <c r="P3115" s="48"/>
      <c r="Q3115" s="48"/>
    </row>
    <row r="3116" spans="12:17" x14ac:dyDescent="0.25">
      <c r="L3116" s="48"/>
      <c r="M3116" s="48"/>
      <c r="N3116" s="48"/>
      <c r="O3116" s="48"/>
      <c r="P3116" s="48"/>
      <c r="Q3116" s="48"/>
    </row>
    <row r="3117" spans="12:17" x14ac:dyDescent="0.25">
      <c r="L3117" s="48"/>
      <c r="M3117" s="48"/>
      <c r="N3117" s="48"/>
      <c r="O3117" s="48"/>
      <c r="P3117" s="48"/>
      <c r="Q3117" s="48"/>
    </row>
    <row r="3118" spans="12:17" x14ac:dyDescent="0.25">
      <c r="L3118" s="48"/>
      <c r="M3118" s="48"/>
      <c r="N3118" s="48"/>
      <c r="O3118" s="48"/>
      <c r="P3118" s="48"/>
      <c r="Q3118" s="48"/>
    </row>
    <row r="3119" spans="12:17" x14ac:dyDescent="0.25">
      <c r="L3119" s="48"/>
      <c r="M3119" s="48"/>
      <c r="N3119" s="48"/>
      <c r="O3119" s="48"/>
      <c r="P3119" s="48"/>
      <c r="Q3119" s="48"/>
    </row>
    <row r="3120" spans="12:17" x14ac:dyDescent="0.25">
      <c r="L3120" s="48"/>
      <c r="M3120" s="48"/>
      <c r="N3120" s="48"/>
      <c r="O3120" s="48"/>
      <c r="P3120" s="48"/>
      <c r="Q3120" s="48"/>
    </row>
    <row r="3121" spans="12:17" x14ac:dyDescent="0.25">
      <c r="L3121" s="48"/>
      <c r="M3121" s="48"/>
      <c r="N3121" s="48"/>
      <c r="O3121" s="48"/>
      <c r="P3121" s="48"/>
      <c r="Q3121" s="48"/>
    </row>
    <row r="3122" spans="12:17" x14ac:dyDescent="0.25">
      <c r="L3122" s="48"/>
      <c r="M3122" s="48"/>
      <c r="N3122" s="48"/>
      <c r="O3122" s="48"/>
      <c r="P3122" s="48"/>
      <c r="Q3122" s="48"/>
    </row>
    <row r="3123" spans="12:17" x14ac:dyDescent="0.25">
      <c r="L3123" s="48"/>
      <c r="M3123" s="48"/>
      <c r="N3123" s="48"/>
      <c r="O3123" s="48"/>
      <c r="P3123" s="48"/>
      <c r="Q3123" s="48"/>
    </row>
    <row r="3124" spans="12:17" x14ac:dyDescent="0.25">
      <c r="L3124" s="48"/>
      <c r="M3124" s="48"/>
      <c r="N3124" s="48"/>
      <c r="O3124" s="48"/>
      <c r="P3124" s="48"/>
      <c r="Q3124" s="48"/>
    </row>
    <row r="3125" spans="12:17" x14ac:dyDescent="0.25">
      <c r="L3125" s="48"/>
      <c r="M3125" s="48"/>
      <c r="N3125" s="48"/>
      <c r="O3125" s="48"/>
      <c r="P3125" s="48"/>
      <c r="Q3125" s="48"/>
    </row>
    <row r="3126" spans="12:17" x14ac:dyDescent="0.25">
      <c r="L3126" s="48"/>
      <c r="M3126" s="48"/>
      <c r="N3126" s="48"/>
      <c r="O3126" s="48"/>
      <c r="P3126" s="48"/>
      <c r="Q3126" s="48"/>
    </row>
    <row r="3127" spans="12:17" x14ac:dyDescent="0.25">
      <c r="L3127" s="48"/>
      <c r="M3127" s="48"/>
      <c r="N3127" s="48"/>
      <c r="O3127" s="48"/>
      <c r="P3127" s="48"/>
      <c r="Q3127" s="48"/>
    </row>
    <row r="3128" spans="12:17" x14ac:dyDescent="0.25">
      <c r="L3128" s="48"/>
      <c r="M3128" s="48"/>
      <c r="N3128" s="48"/>
      <c r="O3128" s="48"/>
      <c r="P3128" s="48"/>
      <c r="Q3128" s="48"/>
    </row>
    <row r="3129" spans="12:17" x14ac:dyDescent="0.25">
      <c r="L3129" s="48"/>
      <c r="M3129" s="48"/>
      <c r="N3129" s="48"/>
      <c r="O3129" s="48"/>
      <c r="P3129" s="48"/>
      <c r="Q3129" s="48"/>
    </row>
    <row r="3130" spans="12:17" x14ac:dyDescent="0.25">
      <c r="L3130" s="48"/>
      <c r="M3130" s="48"/>
      <c r="N3130" s="48"/>
      <c r="O3130" s="48"/>
      <c r="P3130" s="48"/>
      <c r="Q3130" s="48"/>
    </row>
    <row r="3131" spans="12:17" x14ac:dyDescent="0.25">
      <c r="L3131" s="48"/>
      <c r="M3131" s="48"/>
      <c r="N3131" s="48"/>
      <c r="O3131" s="48"/>
      <c r="P3131" s="48"/>
      <c r="Q3131" s="48"/>
    </row>
    <row r="3132" spans="12:17" x14ac:dyDescent="0.25">
      <c r="L3132" s="48"/>
      <c r="M3132" s="48"/>
      <c r="N3132" s="48"/>
      <c r="O3132" s="48"/>
      <c r="P3132" s="48"/>
      <c r="Q3132" s="48"/>
    </row>
    <row r="3133" spans="12:17" x14ac:dyDescent="0.25">
      <c r="L3133" s="48"/>
      <c r="M3133" s="48"/>
      <c r="N3133" s="48"/>
      <c r="O3133" s="48"/>
      <c r="P3133" s="48"/>
      <c r="Q3133" s="48"/>
    </row>
    <row r="3134" spans="12:17" x14ac:dyDescent="0.25">
      <c r="L3134" s="48"/>
      <c r="M3134" s="48"/>
      <c r="N3134" s="48"/>
      <c r="O3134" s="48"/>
      <c r="P3134" s="48"/>
      <c r="Q3134" s="48"/>
    </row>
    <row r="3135" spans="12:17" x14ac:dyDescent="0.25">
      <c r="L3135" s="48"/>
      <c r="M3135" s="48"/>
      <c r="N3135" s="48"/>
      <c r="O3135" s="48"/>
      <c r="P3135" s="48"/>
      <c r="Q3135" s="48"/>
    </row>
    <row r="3136" spans="12:17" x14ac:dyDescent="0.25">
      <c r="L3136" s="48"/>
      <c r="M3136" s="48"/>
      <c r="N3136" s="48"/>
      <c r="O3136" s="48"/>
      <c r="P3136" s="48"/>
      <c r="Q3136" s="48"/>
    </row>
    <row r="3137" spans="12:17" x14ac:dyDescent="0.25">
      <c r="L3137" s="48"/>
      <c r="M3137" s="48"/>
      <c r="N3137" s="48"/>
      <c r="O3137" s="48"/>
      <c r="P3137" s="48"/>
      <c r="Q3137" s="48"/>
    </row>
    <row r="3138" spans="12:17" x14ac:dyDescent="0.25">
      <c r="L3138" s="48"/>
      <c r="M3138" s="48"/>
      <c r="N3138" s="48"/>
      <c r="O3138" s="48"/>
      <c r="P3138" s="48"/>
      <c r="Q3138" s="48"/>
    </row>
    <row r="3139" spans="12:17" x14ac:dyDescent="0.25">
      <c r="L3139" s="48"/>
      <c r="M3139" s="48"/>
      <c r="N3139" s="48"/>
      <c r="O3139" s="48"/>
      <c r="P3139" s="48"/>
      <c r="Q3139" s="48"/>
    </row>
    <row r="3140" spans="12:17" x14ac:dyDescent="0.25">
      <c r="L3140" s="48"/>
      <c r="M3140" s="48"/>
      <c r="N3140" s="48"/>
      <c r="O3140" s="48"/>
      <c r="P3140" s="48"/>
      <c r="Q3140" s="48"/>
    </row>
    <row r="3141" spans="12:17" x14ac:dyDescent="0.25">
      <c r="L3141" s="48"/>
      <c r="M3141" s="48"/>
      <c r="N3141" s="48"/>
      <c r="O3141" s="48"/>
      <c r="P3141" s="48"/>
      <c r="Q3141" s="48"/>
    </row>
    <row r="3142" spans="12:17" x14ac:dyDescent="0.25">
      <c r="L3142" s="48"/>
      <c r="M3142" s="48"/>
      <c r="N3142" s="48"/>
      <c r="O3142" s="48"/>
      <c r="P3142" s="48"/>
      <c r="Q3142" s="48"/>
    </row>
    <row r="3143" spans="12:17" x14ac:dyDescent="0.25">
      <c r="L3143" s="48"/>
      <c r="M3143" s="48"/>
      <c r="N3143" s="48"/>
      <c r="O3143" s="48"/>
      <c r="P3143" s="48"/>
      <c r="Q3143" s="48"/>
    </row>
    <row r="3144" spans="12:17" x14ac:dyDescent="0.25">
      <c r="L3144" s="48"/>
      <c r="M3144" s="48"/>
      <c r="N3144" s="48"/>
      <c r="O3144" s="48"/>
      <c r="P3144" s="48"/>
      <c r="Q3144" s="48"/>
    </row>
    <row r="3145" spans="12:17" x14ac:dyDescent="0.25">
      <c r="L3145" s="48"/>
      <c r="M3145" s="48"/>
      <c r="N3145" s="48"/>
      <c r="O3145" s="48"/>
      <c r="P3145" s="48"/>
      <c r="Q3145" s="48"/>
    </row>
    <row r="3146" spans="12:17" x14ac:dyDescent="0.25">
      <c r="L3146" s="48"/>
      <c r="M3146" s="48"/>
      <c r="N3146" s="48"/>
      <c r="O3146" s="48"/>
      <c r="P3146" s="48"/>
      <c r="Q3146" s="48"/>
    </row>
    <row r="3147" spans="12:17" x14ac:dyDescent="0.25">
      <c r="L3147" s="48"/>
      <c r="M3147" s="48"/>
      <c r="N3147" s="48"/>
      <c r="O3147" s="48"/>
      <c r="P3147" s="48"/>
      <c r="Q3147" s="48"/>
    </row>
    <row r="3148" spans="12:17" x14ac:dyDescent="0.25">
      <c r="L3148" s="48"/>
      <c r="M3148" s="48"/>
      <c r="N3148" s="48"/>
      <c r="O3148" s="48"/>
      <c r="P3148" s="48"/>
      <c r="Q3148" s="48"/>
    </row>
    <row r="3149" spans="12:17" x14ac:dyDescent="0.25">
      <c r="L3149" s="48"/>
      <c r="M3149" s="48"/>
      <c r="N3149" s="48"/>
      <c r="O3149" s="48"/>
      <c r="P3149" s="48"/>
      <c r="Q3149" s="48"/>
    </row>
    <row r="3150" spans="12:17" x14ac:dyDescent="0.25">
      <c r="L3150" s="48"/>
      <c r="M3150" s="48"/>
      <c r="N3150" s="48"/>
      <c r="O3150" s="48"/>
      <c r="P3150" s="48"/>
      <c r="Q3150" s="48"/>
    </row>
    <row r="3151" spans="12:17" x14ac:dyDescent="0.25">
      <c r="L3151" s="48"/>
      <c r="M3151" s="48"/>
      <c r="N3151" s="48"/>
      <c r="O3151" s="48"/>
      <c r="P3151" s="48"/>
      <c r="Q3151" s="48"/>
    </row>
    <row r="3152" spans="12:17" x14ac:dyDescent="0.25">
      <c r="L3152" s="48"/>
      <c r="M3152" s="48"/>
      <c r="N3152" s="48"/>
      <c r="O3152" s="48"/>
      <c r="P3152" s="48"/>
      <c r="Q3152" s="48"/>
    </row>
    <row r="3153" spans="12:17" x14ac:dyDescent="0.25">
      <c r="L3153" s="48"/>
      <c r="M3153" s="48"/>
      <c r="N3153" s="48"/>
      <c r="O3153" s="48"/>
      <c r="P3153" s="48"/>
      <c r="Q3153" s="48"/>
    </row>
    <row r="3154" spans="12:17" x14ac:dyDescent="0.25">
      <c r="L3154" s="48"/>
      <c r="M3154" s="48"/>
      <c r="N3154" s="48"/>
      <c r="O3154" s="48"/>
      <c r="P3154" s="48"/>
      <c r="Q3154" s="48"/>
    </row>
    <row r="3155" spans="12:17" x14ac:dyDescent="0.25">
      <c r="L3155" s="48"/>
      <c r="M3155" s="48"/>
      <c r="N3155" s="48"/>
      <c r="O3155" s="48"/>
      <c r="P3155" s="48"/>
      <c r="Q3155" s="48"/>
    </row>
    <row r="3156" spans="12:17" x14ac:dyDescent="0.25">
      <c r="L3156" s="48"/>
      <c r="M3156" s="48"/>
      <c r="N3156" s="48"/>
      <c r="O3156" s="48"/>
      <c r="P3156" s="48"/>
      <c r="Q3156" s="48"/>
    </row>
    <row r="3157" spans="12:17" x14ac:dyDescent="0.25">
      <c r="L3157" s="48"/>
      <c r="M3157" s="48"/>
      <c r="N3157" s="48"/>
      <c r="O3157" s="48"/>
      <c r="P3157" s="48"/>
      <c r="Q3157" s="48"/>
    </row>
    <row r="3158" spans="12:17" x14ac:dyDescent="0.25">
      <c r="L3158" s="48"/>
      <c r="M3158" s="48"/>
      <c r="N3158" s="48"/>
      <c r="O3158" s="48"/>
      <c r="P3158" s="48"/>
      <c r="Q3158" s="48"/>
    </row>
    <row r="3159" spans="12:17" x14ac:dyDescent="0.25">
      <c r="L3159" s="48"/>
      <c r="M3159" s="48"/>
      <c r="N3159" s="48"/>
      <c r="O3159" s="48"/>
      <c r="P3159" s="48"/>
      <c r="Q3159" s="48"/>
    </row>
    <row r="3160" spans="12:17" x14ac:dyDescent="0.25">
      <c r="L3160" s="48"/>
      <c r="M3160" s="48"/>
      <c r="N3160" s="48"/>
      <c r="O3160" s="48"/>
      <c r="P3160" s="48"/>
      <c r="Q3160" s="48"/>
    </row>
    <row r="3161" spans="12:17" x14ac:dyDescent="0.25">
      <c r="L3161" s="48"/>
      <c r="M3161" s="48"/>
      <c r="N3161" s="48"/>
      <c r="O3161" s="48"/>
      <c r="P3161" s="48"/>
      <c r="Q3161" s="48"/>
    </row>
    <row r="3162" spans="12:17" x14ac:dyDescent="0.25">
      <c r="L3162" s="48"/>
      <c r="M3162" s="48"/>
      <c r="N3162" s="48"/>
      <c r="O3162" s="48"/>
      <c r="P3162" s="48"/>
      <c r="Q3162" s="48"/>
    </row>
    <row r="3163" spans="12:17" x14ac:dyDescent="0.25">
      <c r="L3163" s="48"/>
      <c r="M3163" s="48"/>
      <c r="N3163" s="48"/>
      <c r="O3163" s="48"/>
      <c r="P3163" s="48"/>
      <c r="Q3163" s="48"/>
    </row>
    <row r="3164" spans="12:17" x14ac:dyDescent="0.25">
      <c r="L3164" s="48"/>
      <c r="M3164" s="48"/>
      <c r="N3164" s="48"/>
      <c r="O3164" s="48"/>
      <c r="P3164" s="48"/>
      <c r="Q3164" s="48"/>
    </row>
    <row r="3165" spans="12:17" x14ac:dyDescent="0.25">
      <c r="L3165" s="48"/>
      <c r="M3165" s="48"/>
      <c r="N3165" s="48"/>
      <c r="O3165" s="48"/>
      <c r="P3165" s="48"/>
      <c r="Q3165" s="48"/>
    </row>
    <row r="3166" spans="12:17" x14ac:dyDescent="0.25">
      <c r="L3166" s="48"/>
      <c r="M3166" s="48"/>
      <c r="N3166" s="48"/>
      <c r="O3166" s="48"/>
      <c r="P3166" s="48"/>
      <c r="Q3166" s="48"/>
    </row>
    <row r="3167" spans="12:17" x14ac:dyDescent="0.25">
      <c r="L3167" s="48"/>
      <c r="M3167" s="48"/>
      <c r="N3167" s="48"/>
      <c r="O3167" s="48"/>
      <c r="P3167" s="48"/>
      <c r="Q3167" s="48"/>
    </row>
    <row r="3168" spans="12:17" x14ac:dyDescent="0.25">
      <c r="L3168" s="48"/>
      <c r="M3168" s="48"/>
      <c r="N3168" s="48"/>
      <c r="O3168" s="48"/>
      <c r="P3168" s="48"/>
      <c r="Q3168" s="48"/>
    </row>
    <row r="3169" spans="12:17" x14ac:dyDescent="0.25">
      <c r="L3169" s="48"/>
      <c r="M3169" s="48"/>
      <c r="N3169" s="48"/>
      <c r="O3169" s="48"/>
      <c r="P3169" s="48"/>
      <c r="Q3169" s="48"/>
    </row>
    <row r="3170" spans="12:17" x14ac:dyDescent="0.25">
      <c r="L3170" s="48"/>
      <c r="M3170" s="48"/>
      <c r="N3170" s="48"/>
      <c r="O3170" s="48"/>
      <c r="P3170" s="48"/>
      <c r="Q3170" s="48"/>
    </row>
    <row r="3171" spans="12:17" x14ac:dyDescent="0.25">
      <c r="L3171" s="48"/>
      <c r="M3171" s="48"/>
      <c r="N3171" s="48"/>
      <c r="O3171" s="48"/>
      <c r="P3171" s="48"/>
      <c r="Q3171" s="48"/>
    </row>
    <row r="3172" spans="12:17" x14ac:dyDescent="0.25">
      <c r="L3172" s="48"/>
      <c r="M3172" s="48"/>
      <c r="N3172" s="48"/>
      <c r="O3172" s="48"/>
      <c r="P3172" s="48"/>
      <c r="Q3172" s="48"/>
    </row>
    <row r="3173" spans="12:17" x14ac:dyDescent="0.25">
      <c r="L3173" s="48"/>
      <c r="M3173" s="48"/>
      <c r="N3173" s="48"/>
      <c r="O3173" s="48"/>
      <c r="P3173" s="48"/>
      <c r="Q3173" s="48"/>
    </row>
    <row r="3174" spans="12:17" x14ac:dyDescent="0.25">
      <c r="L3174" s="48"/>
      <c r="M3174" s="48"/>
      <c r="N3174" s="48"/>
      <c r="O3174" s="48"/>
      <c r="P3174" s="48"/>
      <c r="Q3174" s="48"/>
    </row>
    <row r="3175" spans="12:17" x14ac:dyDescent="0.25">
      <c r="L3175" s="48"/>
      <c r="M3175" s="48"/>
      <c r="N3175" s="48"/>
      <c r="O3175" s="48"/>
      <c r="P3175" s="48"/>
      <c r="Q3175" s="48"/>
    </row>
    <row r="3176" spans="12:17" x14ac:dyDescent="0.25">
      <c r="L3176" s="48"/>
      <c r="M3176" s="48"/>
      <c r="N3176" s="48"/>
      <c r="O3176" s="48"/>
      <c r="P3176" s="48"/>
      <c r="Q3176" s="48"/>
    </row>
    <row r="3177" spans="12:17" x14ac:dyDescent="0.25">
      <c r="L3177" s="48"/>
      <c r="M3177" s="48"/>
      <c r="N3177" s="48"/>
      <c r="O3177" s="48"/>
      <c r="P3177" s="48"/>
      <c r="Q3177" s="48"/>
    </row>
    <row r="3178" spans="12:17" x14ac:dyDescent="0.25">
      <c r="L3178" s="48"/>
      <c r="M3178" s="48"/>
      <c r="N3178" s="48"/>
      <c r="O3178" s="48"/>
      <c r="P3178" s="48"/>
      <c r="Q3178" s="48"/>
    </row>
    <row r="3179" spans="12:17" x14ac:dyDescent="0.25">
      <c r="L3179" s="48"/>
      <c r="M3179" s="48"/>
      <c r="N3179" s="48"/>
      <c r="O3179" s="48"/>
      <c r="P3179" s="48"/>
      <c r="Q3179" s="48"/>
    </row>
    <row r="3180" spans="12:17" x14ac:dyDescent="0.25">
      <c r="L3180" s="48"/>
      <c r="M3180" s="48"/>
      <c r="N3180" s="48"/>
      <c r="O3180" s="48"/>
      <c r="P3180" s="48"/>
      <c r="Q3180" s="48"/>
    </row>
    <row r="3181" spans="12:17" x14ac:dyDescent="0.25">
      <c r="L3181" s="48"/>
      <c r="M3181" s="48"/>
      <c r="N3181" s="48"/>
      <c r="O3181" s="48"/>
      <c r="P3181" s="48"/>
      <c r="Q3181" s="48"/>
    </row>
    <row r="3182" spans="12:17" x14ac:dyDescent="0.25">
      <c r="L3182" s="48"/>
      <c r="M3182" s="48"/>
      <c r="N3182" s="48"/>
      <c r="O3182" s="48"/>
      <c r="P3182" s="48"/>
      <c r="Q3182" s="48"/>
    </row>
    <row r="3183" spans="12:17" x14ac:dyDescent="0.25">
      <c r="L3183" s="48"/>
      <c r="M3183" s="48"/>
      <c r="N3183" s="48"/>
      <c r="O3183" s="48"/>
      <c r="P3183" s="48"/>
      <c r="Q3183" s="48"/>
    </row>
    <row r="3184" spans="12:17" x14ac:dyDescent="0.25">
      <c r="L3184" s="48"/>
      <c r="M3184" s="48"/>
      <c r="N3184" s="48"/>
      <c r="O3184" s="48"/>
      <c r="P3184" s="48"/>
      <c r="Q3184" s="48"/>
    </row>
    <row r="3185" spans="12:17" x14ac:dyDescent="0.25">
      <c r="L3185" s="48"/>
      <c r="M3185" s="48"/>
      <c r="N3185" s="48"/>
      <c r="O3185" s="48"/>
      <c r="P3185" s="48"/>
      <c r="Q3185" s="48"/>
    </row>
    <row r="3186" spans="12:17" x14ac:dyDescent="0.25">
      <c r="L3186" s="48"/>
      <c r="M3186" s="48"/>
      <c r="N3186" s="48"/>
      <c r="O3186" s="48"/>
      <c r="P3186" s="48"/>
      <c r="Q3186" s="48"/>
    </row>
    <row r="3187" spans="12:17" x14ac:dyDescent="0.25">
      <c r="L3187" s="48"/>
      <c r="M3187" s="48"/>
      <c r="N3187" s="48"/>
      <c r="O3187" s="48"/>
      <c r="P3187" s="48"/>
      <c r="Q3187" s="48"/>
    </row>
    <row r="3188" spans="12:17" x14ac:dyDescent="0.25">
      <c r="L3188" s="48"/>
      <c r="M3188" s="48"/>
      <c r="N3188" s="48"/>
      <c r="O3188" s="48"/>
      <c r="P3188" s="48"/>
      <c r="Q3188" s="48"/>
    </row>
    <row r="3189" spans="12:17" x14ac:dyDescent="0.25">
      <c r="L3189" s="48"/>
      <c r="M3189" s="48"/>
      <c r="N3189" s="48"/>
      <c r="O3189" s="48"/>
      <c r="P3189" s="48"/>
      <c r="Q3189" s="48"/>
    </row>
    <row r="3190" spans="12:17" x14ac:dyDescent="0.25">
      <c r="L3190" s="48"/>
      <c r="M3190" s="48"/>
      <c r="N3190" s="48"/>
      <c r="O3190" s="48"/>
      <c r="P3190" s="48"/>
      <c r="Q3190" s="48"/>
    </row>
    <row r="3191" spans="12:17" x14ac:dyDescent="0.25">
      <c r="L3191" s="48"/>
      <c r="M3191" s="48"/>
      <c r="N3191" s="48"/>
      <c r="O3191" s="48"/>
      <c r="P3191" s="48"/>
      <c r="Q3191" s="48"/>
    </row>
    <row r="3192" spans="12:17" x14ac:dyDescent="0.25">
      <c r="L3192" s="48"/>
      <c r="M3192" s="48"/>
      <c r="N3192" s="48"/>
      <c r="O3192" s="48"/>
      <c r="P3192" s="48"/>
      <c r="Q3192" s="48"/>
    </row>
    <row r="3193" spans="12:17" x14ac:dyDescent="0.25">
      <c r="L3193" s="48"/>
      <c r="M3193" s="48"/>
      <c r="N3193" s="48"/>
      <c r="O3193" s="48"/>
      <c r="P3193" s="48"/>
      <c r="Q3193" s="48"/>
    </row>
    <row r="3194" spans="12:17" x14ac:dyDescent="0.25">
      <c r="L3194" s="48"/>
      <c r="M3194" s="48"/>
      <c r="N3194" s="48"/>
      <c r="O3194" s="48"/>
      <c r="P3194" s="48"/>
      <c r="Q3194" s="48"/>
    </row>
    <row r="3195" spans="12:17" x14ac:dyDescent="0.25">
      <c r="L3195" s="48"/>
      <c r="M3195" s="48"/>
      <c r="N3195" s="48"/>
      <c r="O3195" s="48"/>
      <c r="P3195" s="48"/>
      <c r="Q3195" s="48"/>
    </row>
    <row r="3196" spans="12:17" x14ac:dyDescent="0.25">
      <c r="L3196" s="48"/>
      <c r="M3196" s="48"/>
      <c r="N3196" s="48"/>
      <c r="O3196" s="48"/>
      <c r="P3196" s="48"/>
      <c r="Q3196" s="48"/>
    </row>
    <row r="3197" spans="12:17" x14ac:dyDescent="0.25">
      <c r="L3197" s="48"/>
      <c r="M3197" s="48"/>
      <c r="N3197" s="48"/>
      <c r="O3197" s="48"/>
      <c r="P3197" s="48"/>
      <c r="Q3197" s="48"/>
    </row>
    <row r="3198" spans="12:17" x14ac:dyDescent="0.25">
      <c r="L3198" s="48"/>
      <c r="M3198" s="48"/>
      <c r="N3198" s="48"/>
      <c r="O3198" s="48"/>
      <c r="P3198" s="48"/>
      <c r="Q3198" s="48"/>
    </row>
    <row r="3199" spans="12:17" x14ac:dyDescent="0.25">
      <c r="L3199" s="48"/>
      <c r="M3199" s="48"/>
      <c r="N3199" s="48"/>
      <c r="O3199" s="48"/>
      <c r="P3199" s="48"/>
      <c r="Q3199" s="48"/>
    </row>
    <row r="3200" spans="12:17" x14ac:dyDescent="0.25">
      <c r="L3200" s="48"/>
      <c r="M3200" s="48"/>
      <c r="N3200" s="48"/>
      <c r="O3200" s="48"/>
      <c r="P3200" s="48"/>
      <c r="Q3200" s="48"/>
    </row>
    <row r="3201" spans="12:17" x14ac:dyDescent="0.25">
      <c r="L3201" s="48"/>
      <c r="M3201" s="48"/>
      <c r="N3201" s="48"/>
      <c r="O3201" s="48"/>
      <c r="P3201" s="48"/>
      <c r="Q3201" s="48"/>
    </row>
    <row r="3202" spans="12:17" x14ac:dyDescent="0.25">
      <c r="L3202" s="48"/>
      <c r="M3202" s="48"/>
      <c r="N3202" s="48"/>
      <c r="O3202" s="48"/>
      <c r="P3202" s="48"/>
      <c r="Q3202" s="48"/>
    </row>
    <row r="3203" spans="12:17" x14ac:dyDescent="0.25">
      <c r="L3203" s="48"/>
      <c r="M3203" s="48"/>
      <c r="N3203" s="48"/>
      <c r="O3203" s="48"/>
      <c r="P3203" s="48"/>
      <c r="Q3203" s="48"/>
    </row>
    <row r="3204" spans="12:17" x14ac:dyDescent="0.25">
      <c r="L3204" s="48"/>
      <c r="M3204" s="48"/>
      <c r="N3204" s="48"/>
      <c r="O3204" s="48"/>
      <c r="P3204" s="48"/>
      <c r="Q3204" s="48"/>
    </row>
    <row r="3205" spans="12:17" x14ac:dyDescent="0.25">
      <c r="L3205" s="48"/>
      <c r="M3205" s="48"/>
      <c r="N3205" s="48"/>
      <c r="O3205" s="48"/>
      <c r="P3205" s="48"/>
      <c r="Q3205" s="48"/>
    </row>
    <row r="3206" spans="12:17" x14ac:dyDescent="0.25">
      <c r="L3206" s="48"/>
      <c r="M3206" s="48"/>
      <c r="N3206" s="48"/>
      <c r="O3206" s="48"/>
      <c r="P3206" s="48"/>
      <c r="Q3206" s="48"/>
    </row>
    <row r="3207" spans="12:17" x14ac:dyDescent="0.25">
      <c r="L3207" s="48"/>
      <c r="M3207" s="48"/>
      <c r="N3207" s="48"/>
      <c r="O3207" s="48"/>
      <c r="P3207" s="48"/>
      <c r="Q3207" s="48"/>
    </row>
    <row r="3208" spans="12:17" x14ac:dyDescent="0.25">
      <c r="L3208" s="48"/>
      <c r="M3208" s="48"/>
      <c r="N3208" s="48"/>
      <c r="O3208" s="48"/>
      <c r="P3208" s="48"/>
      <c r="Q3208" s="48"/>
    </row>
    <row r="3209" spans="12:17" x14ac:dyDescent="0.25">
      <c r="L3209" s="48"/>
      <c r="M3209" s="48"/>
      <c r="N3209" s="48"/>
      <c r="O3209" s="48"/>
      <c r="P3209" s="48"/>
      <c r="Q3209" s="48"/>
    </row>
    <row r="3210" spans="12:17" x14ac:dyDescent="0.25">
      <c r="L3210" s="48"/>
      <c r="M3210" s="48"/>
      <c r="N3210" s="48"/>
      <c r="O3210" s="48"/>
      <c r="P3210" s="48"/>
      <c r="Q3210" s="48"/>
    </row>
    <row r="3211" spans="12:17" x14ac:dyDescent="0.25">
      <c r="L3211" s="48"/>
      <c r="M3211" s="48"/>
      <c r="N3211" s="48"/>
      <c r="O3211" s="48"/>
      <c r="P3211" s="48"/>
      <c r="Q3211" s="48"/>
    </row>
    <row r="3212" spans="12:17" x14ac:dyDescent="0.25">
      <c r="L3212" s="48"/>
      <c r="M3212" s="48"/>
      <c r="N3212" s="48"/>
      <c r="O3212" s="48"/>
      <c r="P3212" s="48"/>
      <c r="Q3212" s="48"/>
    </row>
    <row r="3213" spans="12:17" x14ac:dyDescent="0.25">
      <c r="L3213" s="48"/>
      <c r="M3213" s="48"/>
      <c r="N3213" s="48"/>
      <c r="O3213" s="48"/>
      <c r="P3213" s="48"/>
      <c r="Q3213" s="48"/>
    </row>
    <row r="3214" spans="12:17" x14ac:dyDescent="0.25">
      <c r="L3214" s="48"/>
      <c r="M3214" s="48"/>
      <c r="N3214" s="48"/>
      <c r="O3214" s="48"/>
      <c r="P3214" s="48"/>
      <c r="Q3214" s="48"/>
    </row>
    <row r="3215" spans="12:17" x14ac:dyDescent="0.25">
      <c r="L3215" s="48"/>
      <c r="M3215" s="48"/>
      <c r="N3215" s="48"/>
      <c r="O3215" s="48"/>
      <c r="P3215" s="48"/>
      <c r="Q3215" s="48"/>
    </row>
    <row r="3216" spans="12:17" x14ac:dyDescent="0.25">
      <c r="L3216" s="48"/>
      <c r="M3216" s="48"/>
      <c r="N3216" s="48"/>
      <c r="O3216" s="48"/>
      <c r="P3216" s="48"/>
      <c r="Q3216" s="48"/>
    </row>
    <row r="3217" spans="12:17" x14ac:dyDescent="0.25">
      <c r="L3217" s="48"/>
      <c r="M3217" s="48"/>
      <c r="N3217" s="48"/>
      <c r="O3217" s="48"/>
      <c r="P3217" s="48"/>
      <c r="Q3217" s="48"/>
    </row>
    <row r="3218" spans="12:17" x14ac:dyDescent="0.25">
      <c r="L3218" s="48"/>
      <c r="M3218" s="48"/>
      <c r="N3218" s="48"/>
      <c r="O3218" s="48"/>
      <c r="P3218" s="48"/>
      <c r="Q3218" s="48"/>
    </row>
    <row r="3219" spans="12:17" x14ac:dyDescent="0.25">
      <c r="L3219" s="48"/>
      <c r="M3219" s="48"/>
      <c r="N3219" s="48"/>
      <c r="O3219" s="48"/>
      <c r="P3219" s="48"/>
      <c r="Q3219" s="48"/>
    </row>
    <row r="3220" spans="12:17" x14ac:dyDescent="0.25">
      <c r="L3220" s="48"/>
      <c r="M3220" s="48"/>
      <c r="N3220" s="48"/>
      <c r="O3220" s="48"/>
      <c r="P3220" s="48"/>
      <c r="Q3220" s="48"/>
    </row>
    <row r="3221" spans="12:17" x14ac:dyDescent="0.25">
      <c r="L3221" s="48"/>
      <c r="M3221" s="48"/>
      <c r="N3221" s="48"/>
      <c r="O3221" s="48"/>
      <c r="P3221" s="48"/>
      <c r="Q3221" s="48"/>
    </row>
    <row r="3222" spans="12:17" x14ac:dyDescent="0.25">
      <c r="L3222" s="48"/>
      <c r="M3222" s="48"/>
      <c r="N3222" s="48"/>
      <c r="O3222" s="48"/>
      <c r="P3222" s="48"/>
      <c r="Q3222" s="48"/>
    </row>
    <row r="3223" spans="12:17" x14ac:dyDescent="0.25">
      <c r="L3223" s="48"/>
      <c r="M3223" s="48"/>
      <c r="N3223" s="48"/>
      <c r="O3223" s="48"/>
      <c r="P3223" s="48"/>
      <c r="Q3223" s="48"/>
    </row>
    <row r="3224" spans="12:17" x14ac:dyDescent="0.25">
      <c r="L3224" s="48"/>
      <c r="M3224" s="48"/>
      <c r="N3224" s="48"/>
      <c r="O3224" s="48"/>
      <c r="P3224" s="48"/>
      <c r="Q3224" s="48"/>
    </row>
    <row r="3225" spans="12:17" x14ac:dyDescent="0.25">
      <c r="L3225" s="48"/>
      <c r="M3225" s="48"/>
      <c r="N3225" s="48"/>
      <c r="O3225" s="48"/>
      <c r="P3225" s="48"/>
      <c r="Q3225" s="48"/>
    </row>
    <row r="3226" spans="12:17" x14ac:dyDescent="0.25">
      <c r="L3226" s="48"/>
      <c r="M3226" s="48"/>
      <c r="N3226" s="48"/>
      <c r="O3226" s="48"/>
      <c r="P3226" s="48"/>
      <c r="Q3226" s="48"/>
    </row>
    <row r="3227" spans="12:17" x14ac:dyDescent="0.25">
      <c r="L3227" s="48"/>
      <c r="M3227" s="48"/>
      <c r="N3227" s="48"/>
      <c r="O3227" s="48"/>
      <c r="P3227" s="48"/>
      <c r="Q3227" s="48"/>
    </row>
    <row r="3228" spans="12:17" x14ac:dyDescent="0.25">
      <c r="L3228" s="48"/>
      <c r="M3228" s="48"/>
      <c r="N3228" s="48"/>
      <c r="O3228" s="48"/>
      <c r="P3228" s="48"/>
      <c r="Q3228" s="48"/>
    </row>
    <row r="3229" spans="12:17" x14ac:dyDescent="0.25">
      <c r="L3229" s="48"/>
      <c r="M3229" s="48"/>
      <c r="N3229" s="48"/>
      <c r="O3229" s="48"/>
      <c r="P3229" s="48"/>
      <c r="Q3229" s="48"/>
    </row>
    <row r="3230" spans="12:17" x14ac:dyDescent="0.25">
      <c r="L3230" s="48"/>
      <c r="M3230" s="48"/>
      <c r="N3230" s="48"/>
      <c r="O3230" s="48"/>
      <c r="P3230" s="48"/>
      <c r="Q3230" s="48"/>
    </row>
    <row r="3231" spans="12:17" x14ac:dyDescent="0.25">
      <c r="L3231" s="48"/>
      <c r="M3231" s="48"/>
      <c r="N3231" s="48"/>
      <c r="O3231" s="48"/>
      <c r="P3231" s="48"/>
      <c r="Q3231" s="48"/>
    </row>
    <row r="3232" spans="12:17" x14ac:dyDescent="0.25">
      <c r="L3232" s="48"/>
      <c r="M3232" s="48"/>
      <c r="N3232" s="48"/>
      <c r="O3232" s="48"/>
      <c r="P3232" s="48"/>
      <c r="Q3232" s="48"/>
    </row>
    <row r="3233" spans="12:17" x14ac:dyDescent="0.25">
      <c r="L3233" s="48"/>
      <c r="M3233" s="48"/>
      <c r="N3233" s="48"/>
      <c r="O3233" s="48"/>
      <c r="P3233" s="48"/>
      <c r="Q3233" s="48"/>
    </row>
    <row r="3234" spans="12:17" x14ac:dyDescent="0.25">
      <c r="L3234" s="48"/>
      <c r="M3234" s="48"/>
      <c r="N3234" s="48"/>
      <c r="O3234" s="48"/>
      <c r="P3234" s="48"/>
      <c r="Q3234" s="48"/>
    </row>
    <row r="3235" spans="12:17" x14ac:dyDescent="0.25">
      <c r="L3235" s="48"/>
      <c r="M3235" s="48"/>
      <c r="N3235" s="48"/>
      <c r="O3235" s="48"/>
      <c r="P3235" s="48"/>
      <c r="Q3235" s="48"/>
    </row>
    <row r="3236" spans="12:17" x14ac:dyDescent="0.25">
      <c r="L3236" s="48"/>
      <c r="M3236" s="48"/>
      <c r="N3236" s="48"/>
      <c r="O3236" s="48"/>
      <c r="P3236" s="48"/>
      <c r="Q3236" s="48"/>
    </row>
    <row r="3237" spans="12:17" x14ac:dyDescent="0.25">
      <c r="L3237" s="48"/>
      <c r="M3237" s="48"/>
      <c r="N3237" s="48"/>
      <c r="O3237" s="48"/>
      <c r="P3237" s="48"/>
      <c r="Q3237" s="48"/>
    </row>
    <row r="3238" spans="12:17" x14ac:dyDescent="0.25">
      <c r="L3238" s="48"/>
      <c r="M3238" s="48"/>
      <c r="N3238" s="48"/>
      <c r="O3238" s="48"/>
      <c r="P3238" s="48"/>
      <c r="Q3238" s="48"/>
    </row>
    <row r="3239" spans="12:17" x14ac:dyDescent="0.25">
      <c r="L3239" s="48"/>
      <c r="M3239" s="48"/>
      <c r="N3239" s="48"/>
      <c r="O3239" s="48"/>
      <c r="P3239" s="48"/>
      <c r="Q3239" s="48"/>
    </row>
    <row r="3240" spans="12:17" x14ac:dyDescent="0.25">
      <c r="L3240" s="48"/>
      <c r="M3240" s="48"/>
      <c r="N3240" s="48"/>
      <c r="O3240" s="48"/>
      <c r="P3240" s="48"/>
      <c r="Q3240" s="48"/>
    </row>
    <row r="3241" spans="12:17" x14ac:dyDescent="0.25">
      <c r="L3241" s="48"/>
      <c r="M3241" s="48"/>
      <c r="N3241" s="48"/>
      <c r="O3241" s="48"/>
      <c r="P3241" s="48"/>
      <c r="Q3241" s="48"/>
    </row>
    <row r="3242" spans="12:17" x14ac:dyDescent="0.25">
      <c r="L3242" s="48"/>
      <c r="M3242" s="48"/>
      <c r="N3242" s="48"/>
      <c r="O3242" s="48"/>
      <c r="P3242" s="48"/>
      <c r="Q3242" s="48"/>
    </row>
    <row r="3243" spans="12:17" x14ac:dyDescent="0.25">
      <c r="L3243" s="48"/>
      <c r="M3243" s="48"/>
      <c r="N3243" s="48"/>
      <c r="O3243" s="48"/>
      <c r="P3243" s="48"/>
      <c r="Q3243" s="48"/>
    </row>
    <row r="3244" spans="12:17" x14ac:dyDescent="0.25">
      <c r="L3244" s="48"/>
      <c r="M3244" s="48"/>
      <c r="N3244" s="48"/>
      <c r="O3244" s="48"/>
      <c r="P3244" s="48"/>
      <c r="Q3244" s="48"/>
    </row>
    <row r="3245" spans="12:17" x14ac:dyDescent="0.25">
      <c r="L3245" s="48"/>
      <c r="M3245" s="48"/>
      <c r="N3245" s="48"/>
      <c r="O3245" s="48"/>
      <c r="P3245" s="48"/>
      <c r="Q3245" s="48"/>
    </row>
    <row r="3246" spans="12:17" x14ac:dyDescent="0.25">
      <c r="L3246" s="48"/>
      <c r="M3246" s="48"/>
      <c r="N3246" s="48"/>
      <c r="O3246" s="48"/>
      <c r="P3246" s="48"/>
      <c r="Q3246" s="48"/>
    </row>
    <row r="3247" spans="12:17" x14ac:dyDescent="0.25">
      <c r="L3247" s="48"/>
      <c r="M3247" s="48"/>
      <c r="N3247" s="48"/>
      <c r="O3247" s="48"/>
      <c r="P3247" s="48"/>
      <c r="Q3247" s="48"/>
    </row>
    <row r="3248" spans="12:17" x14ac:dyDescent="0.25">
      <c r="L3248" s="48"/>
      <c r="M3248" s="48"/>
      <c r="N3248" s="48"/>
      <c r="O3248" s="48"/>
      <c r="P3248" s="48"/>
      <c r="Q3248" s="48"/>
    </row>
    <row r="3249" spans="12:17" x14ac:dyDescent="0.25">
      <c r="L3249" s="48"/>
      <c r="M3249" s="48"/>
      <c r="N3249" s="48"/>
      <c r="O3249" s="48"/>
      <c r="P3249" s="48"/>
      <c r="Q3249" s="48"/>
    </row>
    <row r="3250" spans="12:17" x14ac:dyDescent="0.25">
      <c r="L3250" s="48"/>
      <c r="M3250" s="48"/>
      <c r="N3250" s="48"/>
      <c r="O3250" s="48"/>
      <c r="P3250" s="48"/>
      <c r="Q3250" s="48"/>
    </row>
    <row r="3251" spans="12:17" x14ac:dyDescent="0.25">
      <c r="L3251" s="48"/>
      <c r="M3251" s="48"/>
      <c r="N3251" s="48"/>
      <c r="O3251" s="48"/>
      <c r="P3251" s="48"/>
      <c r="Q3251" s="48"/>
    </row>
    <row r="3252" spans="12:17" x14ac:dyDescent="0.25">
      <c r="L3252" s="48"/>
      <c r="M3252" s="48"/>
      <c r="N3252" s="48"/>
      <c r="O3252" s="48"/>
      <c r="P3252" s="48"/>
      <c r="Q3252" s="48"/>
    </row>
    <row r="3253" spans="12:17" x14ac:dyDescent="0.25">
      <c r="L3253" s="48"/>
      <c r="M3253" s="48"/>
      <c r="N3253" s="48"/>
      <c r="O3253" s="48"/>
      <c r="P3253" s="48"/>
      <c r="Q3253" s="48"/>
    </row>
    <row r="3254" spans="12:17" x14ac:dyDescent="0.25">
      <c r="L3254" s="48"/>
      <c r="M3254" s="48"/>
      <c r="N3254" s="48"/>
      <c r="O3254" s="48"/>
      <c r="P3254" s="48"/>
      <c r="Q3254" s="48"/>
    </row>
    <row r="3255" spans="12:17" x14ac:dyDescent="0.25">
      <c r="L3255" s="48"/>
      <c r="M3255" s="48"/>
      <c r="N3255" s="48"/>
      <c r="O3255" s="48"/>
      <c r="P3255" s="48"/>
      <c r="Q3255" s="48"/>
    </row>
    <row r="3256" spans="12:17" x14ac:dyDescent="0.25">
      <c r="L3256" s="48"/>
      <c r="M3256" s="48"/>
      <c r="N3256" s="48"/>
      <c r="O3256" s="48"/>
      <c r="P3256" s="48"/>
      <c r="Q3256" s="48"/>
    </row>
    <row r="3257" spans="12:17" x14ac:dyDescent="0.25">
      <c r="L3257" s="48"/>
      <c r="M3257" s="48"/>
      <c r="N3257" s="48"/>
      <c r="O3257" s="48"/>
      <c r="P3257" s="48"/>
      <c r="Q3257" s="48"/>
    </row>
    <row r="3258" spans="12:17" x14ac:dyDescent="0.25">
      <c r="L3258" s="48"/>
      <c r="M3258" s="48"/>
      <c r="N3258" s="48"/>
      <c r="O3258" s="48"/>
      <c r="P3258" s="48"/>
      <c r="Q3258" s="48"/>
    </row>
    <row r="3259" spans="12:17" x14ac:dyDescent="0.25">
      <c r="L3259" s="48"/>
      <c r="M3259" s="48"/>
      <c r="N3259" s="48"/>
      <c r="O3259" s="48"/>
      <c r="P3259" s="48"/>
      <c r="Q3259" s="48"/>
    </row>
    <row r="3260" spans="12:17" x14ac:dyDescent="0.25">
      <c r="L3260" s="48"/>
      <c r="M3260" s="48"/>
      <c r="N3260" s="48"/>
      <c r="O3260" s="48"/>
      <c r="P3260" s="48"/>
      <c r="Q3260" s="48"/>
    </row>
    <row r="3261" spans="12:17" x14ac:dyDescent="0.25">
      <c r="L3261" s="48"/>
      <c r="M3261" s="48"/>
      <c r="N3261" s="48"/>
      <c r="O3261" s="48"/>
      <c r="P3261" s="48"/>
      <c r="Q3261" s="48"/>
    </row>
    <row r="3262" spans="12:17" x14ac:dyDescent="0.25">
      <c r="L3262" s="48"/>
      <c r="M3262" s="48"/>
      <c r="N3262" s="48"/>
      <c r="O3262" s="48"/>
      <c r="P3262" s="48"/>
      <c r="Q3262" s="48"/>
    </row>
    <row r="3263" spans="12:17" x14ac:dyDescent="0.25">
      <c r="L3263" s="48"/>
      <c r="M3263" s="48"/>
      <c r="N3263" s="48"/>
      <c r="O3263" s="48"/>
      <c r="P3263" s="48"/>
      <c r="Q3263" s="48"/>
    </row>
    <row r="3264" spans="12:17" x14ac:dyDescent="0.25">
      <c r="L3264" s="48"/>
      <c r="M3264" s="48"/>
      <c r="N3264" s="48"/>
      <c r="O3264" s="48"/>
      <c r="P3264" s="48"/>
      <c r="Q3264" s="48"/>
    </row>
    <row r="3265" spans="12:17" x14ac:dyDescent="0.25">
      <c r="L3265" s="48"/>
      <c r="M3265" s="48"/>
      <c r="N3265" s="48"/>
      <c r="O3265" s="48"/>
      <c r="P3265" s="48"/>
      <c r="Q3265" s="48"/>
    </row>
    <row r="3266" spans="12:17" x14ac:dyDescent="0.25">
      <c r="L3266" s="48"/>
      <c r="M3266" s="48"/>
      <c r="N3266" s="48"/>
      <c r="O3266" s="48"/>
      <c r="P3266" s="48"/>
      <c r="Q3266" s="48"/>
    </row>
    <row r="3267" spans="12:17" x14ac:dyDescent="0.25">
      <c r="L3267" s="48"/>
      <c r="M3267" s="48"/>
      <c r="N3267" s="48"/>
      <c r="O3267" s="48"/>
      <c r="P3267" s="48"/>
      <c r="Q3267" s="48"/>
    </row>
    <row r="3268" spans="12:17" x14ac:dyDescent="0.25">
      <c r="L3268" s="48"/>
      <c r="M3268" s="48"/>
      <c r="N3268" s="48"/>
      <c r="O3268" s="48"/>
      <c r="P3268" s="48"/>
      <c r="Q3268" s="48"/>
    </row>
    <row r="3269" spans="12:17" x14ac:dyDescent="0.25">
      <c r="L3269" s="48"/>
      <c r="M3269" s="48"/>
      <c r="N3269" s="48"/>
      <c r="O3269" s="48"/>
      <c r="P3269" s="48"/>
      <c r="Q3269" s="48"/>
    </row>
    <row r="3270" spans="12:17" x14ac:dyDescent="0.25">
      <c r="L3270" s="48"/>
      <c r="M3270" s="48"/>
      <c r="N3270" s="48"/>
      <c r="O3270" s="48"/>
      <c r="P3270" s="48"/>
      <c r="Q3270" s="48"/>
    </row>
    <row r="3271" spans="12:17" x14ac:dyDescent="0.25">
      <c r="L3271" s="48"/>
      <c r="M3271" s="48"/>
      <c r="N3271" s="48"/>
      <c r="O3271" s="48"/>
      <c r="P3271" s="48"/>
      <c r="Q3271" s="48"/>
    </row>
    <row r="3272" spans="12:17" x14ac:dyDescent="0.25">
      <c r="L3272" s="48"/>
      <c r="M3272" s="48"/>
      <c r="N3272" s="48"/>
      <c r="O3272" s="48"/>
      <c r="P3272" s="48"/>
      <c r="Q3272" s="48"/>
    </row>
    <row r="3273" spans="12:17" x14ac:dyDescent="0.25">
      <c r="L3273" s="48"/>
      <c r="M3273" s="48"/>
      <c r="N3273" s="48"/>
      <c r="O3273" s="48"/>
      <c r="P3273" s="48"/>
      <c r="Q3273" s="48"/>
    </row>
    <row r="3274" spans="12:17" x14ac:dyDescent="0.25">
      <c r="L3274" s="48"/>
      <c r="M3274" s="48"/>
      <c r="N3274" s="48"/>
      <c r="O3274" s="48"/>
      <c r="P3274" s="48"/>
      <c r="Q3274" s="48"/>
    </row>
    <row r="3275" spans="12:17" x14ac:dyDescent="0.25">
      <c r="L3275" s="48"/>
      <c r="M3275" s="48"/>
      <c r="N3275" s="48"/>
      <c r="O3275" s="48"/>
      <c r="P3275" s="48"/>
      <c r="Q3275" s="48"/>
    </row>
    <row r="3276" spans="12:17" x14ac:dyDescent="0.25">
      <c r="L3276" s="48"/>
      <c r="M3276" s="48"/>
      <c r="N3276" s="48"/>
      <c r="O3276" s="48"/>
      <c r="P3276" s="48"/>
      <c r="Q3276" s="48"/>
    </row>
    <row r="3277" spans="12:17" x14ac:dyDescent="0.25">
      <c r="L3277" s="48"/>
      <c r="M3277" s="48"/>
      <c r="N3277" s="48"/>
      <c r="O3277" s="48"/>
      <c r="P3277" s="48"/>
      <c r="Q3277" s="48"/>
    </row>
    <row r="3278" spans="12:17" x14ac:dyDescent="0.25">
      <c r="L3278" s="48"/>
      <c r="M3278" s="48"/>
      <c r="N3278" s="48"/>
      <c r="O3278" s="48"/>
      <c r="P3278" s="48"/>
      <c r="Q3278" s="48"/>
    </row>
    <row r="3279" spans="12:17" x14ac:dyDescent="0.25">
      <c r="L3279" s="48"/>
      <c r="M3279" s="48"/>
      <c r="N3279" s="48"/>
      <c r="O3279" s="48"/>
      <c r="P3279" s="48"/>
      <c r="Q3279" s="48"/>
    </row>
    <row r="3280" spans="12:17" x14ac:dyDescent="0.25">
      <c r="L3280" s="48"/>
      <c r="M3280" s="48"/>
      <c r="N3280" s="48"/>
      <c r="O3280" s="48"/>
      <c r="P3280" s="48"/>
      <c r="Q3280" s="48"/>
    </row>
    <row r="3281" spans="12:17" x14ac:dyDescent="0.25">
      <c r="L3281" s="48"/>
      <c r="M3281" s="48"/>
      <c r="N3281" s="48"/>
      <c r="O3281" s="48"/>
      <c r="P3281" s="48"/>
      <c r="Q3281" s="48"/>
    </row>
    <row r="3282" spans="12:17" x14ac:dyDescent="0.25">
      <c r="L3282" s="48"/>
      <c r="M3282" s="48"/>
      <c r="N3282" s="48"/>
      <c r="O3282" s="48"/>
      <c r="P3282" s="48"/>
      <c r="Q3282" s="48"/>
    </row>
    <row r="3283" spans="12:17" x14ac:dyDescent="0.25">
      <c r="L3283" s="48"/>
      <c r="M3283" s="48"/>
      <c r="N3283" s="48"/>
      <c r="O3283" s="48"/>
      <c r="P3283" s="48"/>
      <c r="Q3283" s="48"/>
    </row>
    <row r="3284" spans="12:17" x14ac:dyDescent="0.25">
      <c r="L3284" s="48"/>
      <c r="M3284" s="48"/>
      <c r="N3284" s="48"/>
      <c r="O3284" s="48"/>
      <c r="P3284" s="48"/>
      <c r="Q3284" s="48"/>
    </row>
    <row r="3285" spans="12:17" x14ac:dyDescent="0.25">
      <c r="L3285" s="48"/>
      <c r="M3285" s="48"/>
      <c r="N3285" s="48"/>
      <c r="O3285" s="48"/>
      <c r="P3285" s="48"/>
      <c r="Q3285" s="48"/>
    </row>
    <row r="3286" spans="12:17" x14ac:dyDescent="0.25">
      <c r="L3286" s="48"/>
      <c r="M3286" s="48"/>
      <c r="N3286" s="48"/>
      <c r="O3286" s="48"/>
      <c r="P3286" s="48"/>
      <c r="Q3286" s="48"/>
    </row>
    <row r="3287" spans="12:17" x14ac:dyDescent="0.25">
      <c r="L3287" s="48"/>
      <c r="M3287" s="48"/>
      <c r="N3287" s="48"/>
      <c r="O3287" s="48"/>
      <c r="P3287" s="48"/>
      <c r="Q3287" s="48"/>
    </row>
    <row r="3288" spans="12:17" x14ac:dyDescent="0.25">
      <c r="L3288" s="48"/>
      <c r="M3288" s="48"/>
      <c r="N3288" s="48"/>
      <c r="O3288" s="48"/>
      <c r="P3288" s="48"/>
      <c r="Q3288" s="48"/>
    </row>
    <row r="3289" spans="12:17" x14ac:dyDescent="0.25">
      <c r="L3289" s="48"/>
      <c r="M3289" s="48"/>
      <c r="N3289" s="48"/>
      <c r="O3289" s="48"/>
      <c r="P3289" s="48"/>
      <c r="Q3289" s="48"/>
    </row>
    <row r="3290" spans="12:17" x14ac:dyDescent="0.25">
      <c r="L3290" s="48"/>
      <c r="M3290" s="48"/>
      <c r="N3290" s="48"/>
      <c r="O3290" s="48"/>
      <c r="P3290" s="48"/>
      <c r="Q3290" s="48"/>
    </row>
    <row r="3291" spans="12:17" x14ac:dyDescent="0.25">
      <c r="L3291" s="48"/>
      <c r="M3291" s="48"/>
      <c r="N3291" s="48"/>
      <c r="O3291" s="48"/>
      <c r="P3291" s="48"/>
      <c r="Q3291" s="48"/>
    </row>
    <row r="3292" spans="12:17" x14ac:dyDescent="0.25">
      <c r="L3292" s="48"/>
      <c r="M3292" s="48"/>
      <c r="N3292" s="48"/>
      <c r="O3292" s="48"/>
      <c r="P3292" s="48"/>
      <c r="Q3292" s="48"/>
    </row>
    <row r="3293" spans="12:17" x14ac:dyDescent="0.25">
      <c r="L3293" s="48"/>
      <c r="M3293" s="48"/>
      <c r="N3293" s="48"/>
      <c r="O3293" s="48"/>
      <c r="P3293" s="48"/>
      <c r="Q3293" s="48"/>
    </row>
    <row r="3294" spans="12:17" x14ac:dyDescent="0.25">
      <c r="L3294" s="48"/>
      <c r="M3294" s="48"/>
      <c r="N3294" s="48"/>
      <c r="O3294" s="48"/>
      <c r="P3294" s="48"/>
      <c r="Q3294" s="48"/>
    </row>
    <row r="3295" spans="12:17" x14ac:dyDescent="0.25">
      <c r="L3295" s="48"/>
      <c r="M3295" s="48"/>
      <c r="N3295" s="48"/>
      <c r="O3295" s="48"/>
      <c r="P3295" s="48"/>
      <c r="Q3295" s="48"/>
    </row>
    <row r="3296" spans="12:17" x14ac:dyDescent="0.25">
      <c r="L3296" s="48"/>
      <c r="M3296" s="48"/>
      <c r="N3296" s="48"/>
      <c r="O3296" s="48"/>
      <c r="P3296" s="48"/>
      <c r="Q3296" s="48"/>
    </row>
    <row r="3297" spans="12:17" x14ac:dyDescent="0.25">
      <c r="L3297" s="48"/>
      <c r="M3297" s="48"/>
      <c r="N3297" s="48"/>
      <c r="O3297" s="48"/>
      <c r="P3297" s="48"/>
      <c r="Q3297" s="48"/>
    </row>
    <row r="3298" spans="12:17" x14ac:dyDescent="0.25">
      <c r="L3298" s="48"/>
      <c r="M3298" s="48"/>
      <c r="N3298" s="48"/>
      <c r="O3298" s="48"/>
      <c r="P3298" s="48"/>
      <c r="Q3298" s="48"/>
    </row>
    <row r="3299" spans="12:17" x14ac:dyDescent="0.25">
      <c r="L3299" s="48"/>
      <c r="M3299" s="48"/>
      <c r="N3299" s="48"/>
      <c r="O3299" s="48"/>
      <c r="P3299" s="48"/>
      <c r="Q3299" s="48"/>
    </row>
    <row r="3300" spans="12:17" x14ac:dyDescent="0.25">
      <c r="L3300" s="48"/>
      <c r="M3300" s="48"/>
      <c r="N3300" s="48"/>
      <c r="O3300" s="48"/>
      <c r="P3300" s="48"/>
      <c r="Q3300" s="48"/>
    </row>
    <row r="3301" spans="12:17" x14ac:dyDescent="0.25">
      <c r="L3301" s="48"/>
      <c r="M3301" s="48"/>
      <c r="N3301" s="48"/>
      <c r="O3301" s="48"/>
      <c r="P3301" s="48"/>
      <c r="Q3301" s="48"/>
    </row>
    <row r="3302" spans="12:17" x14ac:dyDescent="0.25">
      <c r="L3302" s="48"/>
      <c r="M3302" s="48"/>
      <c r="N3302" s="48"/>
      <c r="O3302" s="48"/>
      <c r="P3302" s="48"/>
      <c r="Q3302" s="48"/>
    </row>
    <row r="3303" spans="12:17" x14ac:dyDescent="0.25">
      <c r="L3303" s="48"/>
      <c r="M3303" s="48"/>
      <c r="N3303" s="48"/>
      <c r="O3303" s="48"/>
      <c r="P3303" s="48"/>
      <c r="Q3303" s="48"/>
    </row>
    <row r="3304" spans="12:17" x14ac:dyDescent="0.25">
      <c r="L3304" s="48"/>
      <c r="M3304" s="48"/>
      <c r="N3304" s="48"/>
      <c r="O3304" s="48"/>
      <c r="P3304" s="48"/>
      <c r="Q3304" s="48"/>
    </row>
    <row r="3305" spans="12:17" x14ac:dyDescent="0.25">
      <c r="L3305" s="48"/>
      <c r="M3305" s="48"/>
      <c r="N3305" s="48"/>
      <c r="O3305" s="48"/>
      <c r="P3305" s="48"/>
      <c r="Q3305" s="48"/>
    </row>
    <row r="3306" spans="12:17" x14ac:dyDescent="0.25">
      <c r="L3306" s="48"/>
      <c r="M3306" s="48"/>
      <c r="N3306" s="48"/>
      <c r="O3306" s="48"/>
      <c r="P3306" s="48"/>
      <c r="Q3306" s="48"/>
    </row>
    <row r="3307" spans="12:17" x14ac:dyDescent="0.25">
      <c r="L3307" s="48"/>
      <c r="M3307" s="48"/>
      <c r="N3307" s="48"/>
      <c r="O3307" s="48"/>
      <c r="P3307" s="48"/>
      <c r="Q3307" s="48"/>
    </row>
    <row r="3308" spans="12:17" x14ac:dyDescent="0.25">
      <c r="L3308" s="48"/>
      <c r="M3308" s="48"/>
      <c r="N3308" s="48"/>
      <c r="O3308" s="48"/>
      <c r="P3308" s="48"/>
      <c r="Q3308" s="48"/>
    </row>
    <row r="3309" spans="12:17" x14ac:dyDescent="0.25">
      <c r="L3309" s="48"/>
      <c r="M3309" s="48"/>
      <c r="N3309" s="48"/>
      <c r="O3309" s="48"/>
      <c r="P3309" s="48"/>
      <c r="Q3309" s="48"/>
    </row>
    <row r="3310" spans="12:17" x14ac:dyDescent="0.25">
      <c r="L3310" s="48"/>
      <c r="M3310" s="48"/>
      <c r="N3310" s="48"/>
      <c r="O3310" s="48"/>
      <c r="P3310" s="48"/>
      <c r="Q3310" s="48"/>
    </row>
    <row r="3311" spans="12:17" x14ac:dyDescent="0.25">
      <c r="L3311" s="48"/>
      <c r="M3311" s="48"/>
      <c r="N3311" s="48"/>
      <c r="O3311" s="48"/>
      <c r="P3311" s="48"/>
      <c r="Q3311" s="48"/>
    </row>
    <row r="3312" spans="12:17" x14ac:dyDescent="0.25">
      <c r="L3312" s="48"/>
      <c r="M3312" s="48"/>
      <c r="N3312" s="48"/>
      <c r="O3312" s="48"/>
      <c r="P3312" s="48"/>
      <c r="Q3312" s="48"/>
    </row>
    <row r="3313" spans="12:17" x14ac:dyDescent="0.25">
      <c r="L3313" s="48"/>
      <c r="M3313" s="48"/>
      <c r="N3313" s="48"/>
      <c r="O3313" s="48"/>
      <c r="P3313" s="48"/>
      <c r="Q3313" s="48"/>
    </row>
    <row r="3314" spans="12:17" x14ac:dyDescent="0.25">
      <c r="L3314" s="48"/>
      <c r="M3314" s="48"/>
      <c r="N3314" s="48"/>
      <c r="O3314" s="48"/>
      <c r="P3314" s="48"/>
      <c r="Q3314" s="48"/>
    </row>
    <row r="3315" spans="12:17" x14ac:dyDescent="0.25">
      <c r="L3315" s="48"/>
      <c r="M3315" s="48"/>
      <c r="N3315" s="48"/>
      <c r="O3315" s="48"/>
      <c r="P3315" s="48"/>
      <c r="Q3315" s="48"/>
    </row>
    <row r="3316" spans="12:17" x14ac:dyDescent="0.25">
      <c r="L3316" s="48"/>
      <c r="M3316" s="48"/>
      <c r="N3316" s="48"/>
      <c r="O3316" s="48"/>
      <c r="P3316" s="48"/>
      <c r="Q3316" s="48"/>
    </row>
    <row r="3317" spans="12:17" x14ac:dyDescent="0.25">
      <c r="L3317" s="48"/>
      <c r="M3317" s="48"/>
      <c r="N3317" s="48"/>
      <c r="O3317" s="48"/>
      <c r="P3317" s="48"/>
      <c r="Q3317" s="48"/>
    </row>
    <row r="3318" spans="12:17" x14ac:dyDescent="0.25">
      <c r="L3318" s="48"/>
      <c r="M3318" s="48"/>
      <c r="N3318" s="48"/>
      <c r="O3318" s="48"/>
      <c r="P3318" s="48"/>
      <c r="Q3318" s="48"/>
    </row>
    <row r="3319" spans="12:17" x14ac:dyDescent="0.25">
      <c r="L3319" s="48"/>
      <c r="M3319" s="48"/>
      <c r="N3319" s="48"/>
      <c r="O3319" s="48"/>
      <c r="P3319" s="48"/>
      <c r="Q3319" s="48"/>
    </row>
    <row r="3320" spans="12:17" x14ac:dyDescent="0.25">
      <c r="L3320" s="48"/>
      <c r="M3320" s="48"/>
      <c r="N3320" s="48"/>
      <c r="O3320" s="48"/>
      <c r="P3320" s="48"/>
      <c r="Q3320" s="48"/>
    </row>
    <row r="3321" spans="12:17" x14ac:dyDescent="0.25">
      <c r="L3321" s="48"/>
      <c r="M3321" s="48"/>
      <c r="N3321" s="48"/>
      <c r="O3321" s="48"/>
      <c r="P3321" s="48"/>
      <c r="Q3321" s="48"/>
    </row>
    <row r="3322" spans="12:17" x14ac:dyDescent="0.25">
      <c r="L3322" s="48"/>
      <c r="M3322" s="48"/>
      <c r="N3322" s="48"/>
      <c r="O3322" s="48"/>
      <c r="P3322" s="48"/>
      <c r="Q3322" s="48"/>
    </row>
    <row r="3323" spans="12:17" x14ac:dyDescent="0.25">
      <c r="L3323" s="48"/>
      <c r="M3323" s="48"/>
      <c r="N3323" s="48"/>
      <c r="O3323" s="48"/>
      <c r="P3323" s="48"/>
      <c r="Q3323" s="48"/>
    </row>
    <row r="3324" spans="12:17" x14ac:dyDescent="0.25">
      <c r="L3324" s="48"/>
      <c r="M3324" s="48"/>
      <c r="N3324" s="48"/>
      <c r="O3324" s="48"/>
      <c r="P3324" s="48"/>
      <c r="Q3324" s="48"/>
    </row>
    <row r="3325" spans="12:17" x14ac:dyDescent="0.25">
      <c r="L3325" s="48"/>
      <c r="M3325" s="48"/>
      <c r="N3325" s="48"/>
      <c r="O3325" s="48"/>
      <c r="P3325" s="48"/>
      <c r="Q3325" s="48"/>
    </row>
    <row r="3326" spans="12:17" x14ac:dyDescent="0.25">
      <c r="L3326" s="48"/>
      <c r="M3326" s="48"/>
      <c r="N3326" s="48"/>
      <c r="O3326" s="48"/>
      <c r="P3326" s="48"/>
      <c r="Q3326" s="48"/>
    </row>
    <row r="3327" spans="12:17" x14ac:dyDescent="0.25">
      <c r="L3327" s="48"/>
      <c r="M3327" s="48"/>
      <c r="N3327" s="48"/>
      <c r="O3327" s="48"/>
      <c r="P3327" s="48"/>
      <c r="Q3327" s="48"/>
    </row>
    <row r="3328" spans="12:17" x14ac:dyDescent="0.25">
      <c r="L3328" s="48"/>
      <c r="M3328" s="48"/>
      <c r="N3328" s="48"/>
      <c r="O3328" s="48"/>
      <c r="P3328" s="48"/>
      <c r="Q3328" s="48"/>
    </row>
    <row r="3329" spans="12:17" x14ac:dyDescent="0.25">
      <c r="L3329" s="48"/>
      <c r="M3329" s="48"/>
      <c r="N3329" s="48"/>
      <c r="O3329" s="48"/>
      <c r="P3329" s="48"/>
      <c r="Q3329" s="48"/>
    </row>
    <row r="3330" spans="12:17" x14ac:dyDescent="0.25">
      <c r="L3330" s="48"/>
      <c r="M3330" s="48"/>
      <c r="N3330" s="48"/>
      <c r="O3330" s="48"/>
      <c r="P3330" s="48"/>
      <c r="Q3330" s="48"/>
    </row>
    <row r="3331" spans="12:17" x14ac:dyDescent="0.25">
      <c r="L3331" s="48"/>
      <c r="M3331" s="48"/>
      <c r="N3331" s="48"/>
      <c r="O3331" s="48"/>
      <c r="P3331" s="48"/>
      <c r="Q3331" s="48"/>
    </row>
    <row r="3332" spans="12:17" x14ac:dyDescent="0.25">
      <c r="L3332" s="48"/>
      <c r="M3332" s="48"/>
      <c r="N3332" s="48"/>
      <c r="O3332" s="48"/>
      <c r="P3332" s="48"/>
      <c r="Q3332" s="48"/>
    </row>
    <row r="3333" spans="12:17" x14ac:dyDescent="0.25">
      <c r="L3333" s="48"/>
      <c r="M3333" s="48"/>
      <c r="N3333" s="48"/>
      <c r="O3333" s="48"/>
      <c r="P3333" s="48"/>
      <c r="Q3333" s="48"/>
    </row>
    <row r="3334" spans="12:17" x14ac:dyDescent="0.25">
      <c r="L3334" s="48"/>
      <c r="M3334" s="48"/>
      <c r="N3334" s="48"/>
      <c r="O3334" s="48"/>
      <c r="P3334" s="48"/>
      <c r="Q3334" s="48"/>
    </row>
    <row r="3335" spans="12:17" x14ac:dyDescent="0.25">
      <c r="L3335" s="48"/>
      <c r="M3335" s="48"/>
      <c r="N3335" s="48"/>
      <c r="O3335" s="48"/>
      <c r="P3335" s="48"/>
      <c r="Q3335" s="48"/>
    </row>
    <row r="3336" spans="12:17" x14ac:dyDescent="0.25">
      <c r="L3336" s="48"/>
      <c r="M3336" s="48"/>
      <c r="N3336" s="48"/>
      <c r="O3336" s="48"/>
      <c r="P3336" s="48"/>
      <c r="Q3336" s="48"/>
    </row>
    <row r="3337" spans="12:17" x14ac:dyDescent="0.25">
      <c r="L3337" s="48"/>
      <c r="M3337" s="48"/>
      <c r="N3337" s="48"/>
      <c r="O3337" s="48"/>
      <c r="P3337" s="48"/>
      <c r="Q3337" s="48"/>
    </row>
    <row r="3338" spans="12:17" x14ac:dyDescent="0.25">
      <c r="L3338" s="48"/>
      <c r="M3338" s="48"/>
      <c r="N3338" s="48"/>
      <c r="O3338" s="48"/>
      <c r="P3338" s="48"/>
      <c r="Q3338" s="48"/>
    </row>
    <row r="3339" spans="12:17" x14ac:dyDescent="0.25">
      <c r="L3339" s="48"/>
      <c r="M3339" s="48"/>
      <c r="N3339" s="48"/>
      <c r="O3339" s="48"/>
      <c r="P3339" s="48"/>
      <c r="Q3339" s="48"/>
    </row>
    <row r="3340" spans="12:17" x14ac:dyDescent="0.25">
      <c r="L3340" s="48"/>
      <c r="M3340" s="48"/>
      <c r="N3340" s="48"/>
      <c r="O3340" s="48"/>
      <c r="P3340" s="48"/>
      <c r="Q3340" s="48"/>
    </row>
    <row r="3341" spans="12:17" x14ac:dyDescent="0.25">
      <c r="L3341" s="48"/>
      <c r="M3341" s="48"/>
      <c r="N3341" s="48"/>
      <c r="O3341" s="48"/>
      <c r="P3341" s="48"/>
      <c r="Q3341" s="48"/>
    </row>
    <row r="3342" spans="12:17" x14ac:dyDescent="0.25">
      <c r="L3342" s="48"/>
      <c r="M3342" s="48"/>
      <c r="N3342" s="48"/>
      <c r="O3342" s="48"/>
      <c r="P3342" s="48"/>
      <c r="Q3342" s="48"/>
    </row>
    <row r="3343" spans="12:17" x14ac:dyDescent="0.25">
      <c r="L3343" s="48"/>
      <c r="M3343" s="48"/>
      <c r="N3343" s="48"/>
      <c r="O3343" s="48"/>
      <c r="P3343" s="48"/>
      <c r="Q3343" s="48"/>
    </row>
    <row r="3344" spans="12:17" x14ac:dyDescent="0.25">
      <c r="L3344" s="48"/>
      <c r="M3344" s="48"/>
      <c r="N3344" s="48"/>
      <c r="O3344" s="48"/>
      <c r="P3344" s="48"/>
      <c r="Q3344" s="48"/>
    </row>
    <row r="3345" spans="12:17" x14ac:dyDescent="0.25">
      <c r="L3345" s="48"/>
      <c r="M3345" s="48"/>
      <c r="N3345" s="48"/>
      <c r="O3345" s="48"/>
      <c r="P3345" s="48"/>
      <c r="Q3345" s="48"/>
    </row>
    <row r="3346" spans="12:17" x14ac:dyDescent="0.25">
      <c r="L3346" s="48"/>
      <c r="M3346" s="48"/>
      <c r="N3346" s="48"/>
      <c r="O3346" s="48"/>
      <c r="P3346" s="48"/>
      <c r="Q3346" s="48"/>
    </row>
    <row r="3347" spans="12:17" x14ac:dyDescent="0.25">
      <c r="L3347" s="48"/>
      <c r="M3347" s="48"/>
      <c r="N3347" s="48"/>
      <c r="O3347" s="48"/>
      <c r="P3347" s="48"/>
      <c r="Q3347" s="48"/>
    </row>
    <row r="3348" spans="12:17" x14ac:dyDescent="0.25">
      <c r="L3348" s="48"/>
      <c r="M3348" s="48"/>
      <c r="N3348" s="48"/>
      <c r="O3348" s="48"/>
      <c r="P3348" s="48"/>
      <c r="Q3348" s="48"/>
    </row>
    <row r="3349" spans="12:17" x14ac:dyDescent="0.25">
      <c r="L3349" s="48"/>
      <c r="M3349" s="48"/>
      <c r="N3349" s="48"/>
      <c r="O3349" s="48"/>
      <c r="P3349" s="48"/>
      <c r="Q3349" s="48"/>
    </row>
    <row r="3350" spans="12:17" x14ac:dyDescent="0.25">
      <c r="L3350" s="48"/>
      <c r="M3350" s="48"/>
      <c r="N3350" s="48"/>
      <c r="O3350" s="48"/>
      <c r="P3350" s="48"/>
      <c r="Q3350" s="48"/>
    </row>
    <row r="3351" spans="12:17" x14ac:dyDescent="0.25">
      <c r="L3351" s="48"/>
      <c r="M3351" s="48"/>
      <c r="N3351" s="48"/>
      <c r="O3351" s="48"/>
      <c r="P3351" s="48"/>
      <c r="Q3351" s="48"/>
    </row>
    <row r="3352" spans="12:17" x14ac:dyDescent="0.25">
      <c r="L3352" s="48"/>
      <c r="M3352" s="48"/>
      <c r="N3352" s="48"/>
      <c r="O3352" s="48"/>
      <c r="P3352" s="48"/>
      <c r="Q3352" s="48"/>
    </row>
    <row r="3353" spans="12:17" x14ac:dyDescent="0.25">
      <c r="L3353" s="48"/>
      <c r="M3353" s="48"/>
      <c r="N3353" s="48"/>
      <c r="O3353" s="48"/>
      <c r="P3353" s="48"/>
      <c r="Q3353" s="48"/>
    </row>
    <row r="3354" spans="12:17" x14ac:dyDescent="0.25">
      <c r="L3354" s="48"/>
      <c r="M3354" s="48"/>
      <c r="N3354" s="48"/>
      <c r="O3354" s="48"/>
      <c r="P3354" s="48"/>
      <c r="Q3354" s="48"/>
    </row>
    <row r="3355" spans="12:17" x14ac:dyDescent="0.25">
      <c r="L3355" s="48"/>
      <c r="M3355" s="48"/>
      <c r="N3355" s="48"/>
      <c r="O3355" s="48"/>
      <c r="P3355" s="48"/>
      <c r="Q3355" s="48"/>
    </row>
    <row r="3356" spans="12:17" x14ac:dyDescent="0.25">
      <c r="L3356" s="48"/>
      <c r="M3356" s="48"/>
      <c r="N3356" s="48"/>
      <c r="O3356" s="48"/>
      <c r="P3356" s="48"/>
      <c r="Q3356" s="48"/>
    </row>
    <row r="3357" spans="12:17" x14ac:dyDescent="0.25">
      <c r="L3357" s="48"/>
      <c r="M3357" s="48"/>
      <c r="N3357" s="48"/>
      <c r="O3357" s="48"/>
      <c r="P3357" s="48"/>
      <c r="Q3357" s="48"/>
    </row>
    <row r="3358" spans="12:17" x14ac:dyDescent="0.25">
      <c r="L3358" s="48"/>
      <c r="M3358" s="48"/>
      <c r="N3358" s="48"/>
      <c r="O3358" s="48"/>
      <c r="P3358" s="48"/>
      <c r="Q3358" s="48"/>
    </row>
    <row r="3359" spans="12:17" x14ac:dyDescent="0.25">
      <c r="L3359" s="48"/>
      <c r="M3359" s="48"/>
      <c r="N3359" s="48"/>
      <c r="O3359" s="48"/>
      <c r="P3359" s="48"/>
      <c r="Q3359" s="48"/>
    </row>
    <row r="3360" spans="12:17" x14ac:dyDescent="0.25">
      <c r="L3360" s="48"/>
      <c r="M3360" s="48"/>
      <c r="N3360" s="48"/>
      <c r="O3360" s="48"/>
      <c r="P3360" s="48"/>
      <c r="Q3360" s="48"/>
    </row>
    <row r="3361" spans="12:17" x14ac:dyDescent="0.25">
      <c r="L3361" s="48"/>
      <c r="M3361" s="48"/>
      <c r="N3361" s="48"/>
      <c r="O3361" s="48"/>
      <c r="P3361" s="48"/>
      <c r="Q3361" s="48"/>
    </row>
    <row r="3362" spans="12:17" x14ac:dyDescent="0.25">
      <c r="L3362" s="48"/>
      <c r="M3362" s="48"/>
      <c r="N3362" s="48"/>
      <c r="O3362" s="48"/>
      <c r="P3362" s="48"/>
      <c r="Q3362" s="48"/>
    </row>
    <row r="3363" spans="12:17" x14ac:dyDescent="0.25">
      <c r="L3363" s="48"/>
      <c r="M3363" s="48"/>
      <c r="N3363" s="48"/>
      <c r="O3363" s="48"/>
      <c r="P3363" s="48"/>
      <c r="Q3363" s="48"/>
    </row>
    <row r="3364" spans="12:17" x14ac:dyDescent="0.25">
      <c r="L3364" s="48"/>
      <c r="M3364" s="48"/>
      <c r="N3364" s="48"/>
      <c r="O3364" s="48"/>
      <c r="P3364" s="48"/>
      <c r="Q3364" s="48"/>
    </row>
    <row r="3365" spans="12:17" x14ac:dyDescent="0.25">
      <c r="L3365" s="48"/>
      <c r="M3365" s="48"/>
      <c r="N3365" s="48"/>
      <c r="O3365" s="48"/>
      <c r="P3365" s="48"/>
      <c r="Q3365" s="48"/>
    </row>
    <row r="3366" spans="12:17" x14ac:dyDescent="0.25">
      <c r="L3366" s="48"/>
      <c r="M3366" s="48"/>
      <c r="N3366" s="48"/>
      <c r="O3366" s="48"/>
      <c r="P3366" s="48"/>
      <c r="Q3366" s="48"/>
    </row>
    <row r="3367" spans="12:17" x14ac:dyDescent="0.25">
      <c r="L3367" s="48"/>
      <c r="M3367" s="48"/>
      <c r="N3367" s="48"/>
      <c r="O3367" s="48"/>
      <c r="P3367" s="48"/>
      <c r="Q3367" s="48"/>
    </row>
    <row r="3368" spans="12:17" x14ac:dyDescent="0.25">
      <c r="L3368" s="48"/>
      <c r="M3368" s="48"/>
      <c r="N3368" s="48"/>
      <c r="O3368" s="48"/>
      <c r="P3368" s="48"/>
      <c r="Q3368" s="48"/>
    </row>
    <row r="3369" spans="12:17" x14ac:dyDescent="0.25">
      <c r="L3369" s="48"/>
      <c r="M3369" s="48"/>
      <c r="N3369" s="48"/>
      <c r="O3369" s="48"/>
      <c r="P3369" s="48"/>
      <c r="Q3369" s="48"/>
    </row>
    <row r="3370" spans="12:17" x14ac:dyDescent="0.25">
      <c r="L3370" s="48"/>
      <c r="M3370" s="48"/>
      <c r="N3370" s="48"/>
      <c r="O3370" s="48"/>
      <c r="P3370" s="48"/>
      <c r="Q3370" s="48"/>
    </row>
    <row r="3371" spans="12:17" x14ac:dyDescent="0.25">
      <c r="L3371" s="48"/>
      <c r="M3371" s="48"/>
      <c r="N3371" s="48"/>
      <c r="O3371" s="48"/>
      <c r="P3371" s="48"/>
      <c r="Q3371" s="48"/>
    </row>
    <row r="3372" spans="12:17" x14ac:dyDescent="0.25">
      <c r="L3372" s="48"/>
      <c r="M3372" s="48"/>
      <c r="N3372" s="48"/>
      <c r="O3372" s="48"/>
      <c r="P3372" s="48"/>
      <c r="Q3372" s="48"/>
    </row>
    <row r="3373" spans="12:17" x14ac:dyDescent="0.25">
      <c r="L3373" s="48"/>
      <c r="M3373" s="48"/>
      <c r="N3373" s="48"/>
      <c r="O3373" s="48"/>
      <c r="P3373" s="48"/>
      <c r="Q3373" s="48"/>
    </row>
    <row r="3374" spans="12:17" x14ac:dyDescent="0.25">
      <c r="L3374" s="48"/>
      <c r="M3374" s="48"/>
      <c r="N3374" s="48"/>
      <c r="O3374" s="48"/>
      <c r="P3374" s="48"/>
      <c r="Q3374" s="48"/>
    </row>
    <row r="3375" spans="12:17" x14ac:dyDescent="0.25">
      <c r="L3375" s="48"/>
      <c r="M3375" s="48"/>
      <c r="N3375" s="48"/>
      <c r="O3375" s="48"/>
      <c r="P3375" s="48"/>
      <c r="Q3375" s="48"/>
    </row>
    <row r="3376" spans="12:17" x14ac:dyDescent="0.25">
      <c r="L3376" s="48"/>
      <c r="M3376" s="48"/>
      <c r="N3376" s="48"/>
      <c r="O3376" s="48"/>
      <c r="P3376" s="48"/>
      <c r="Q3376" s="48"/>
    </row>
    <row r="3377" spans="12:17" x14ac:dyDescent="0.25">
      <c r="L3377" s="48"/>
      <c r="M3377" s="48"/>
      <c r="N3377" s="48"/>
      <c r="O3377" s="48"/>
      <c r="P3377" s="48"/>
      <c r="Q3377" s="48"/>
    </row>
    <row r="3378" spans="12:17" x14ac:dyDescent="0.25">
      <c r="L3378" s="48"/>
      <c r="M3378" s="48"/>
      <c r="N3378" s="48"/>
      <c r="O3378" s="48"/>
      <c r="P3378" s="48"/>
      <c r="Q3378" s="48"/>
    </row>
    <row r="3379" spans="12:17" x14ac:dyDescent="0.25">
      <c r="L3379" s="48"/>
      <c r="M3379" s="48"/>
      <c r="N3379" s="48"/>
      <c r="O3379" s="48"/>
      <c r="P3379" s="48"/>
      <c r="Q3379" s="48"/>
    </row>
    <row r="3380" spans="12:17" x14ac:dyDescent="0.25">
      <c r="L3380" s="48"/>
      <c r="M3380" s="48"/>
      <c r="N3380" s="48"/>
      <c r="O3380" s="48"/>
      <c r="P3380" s="48"/>
      <c r="Q3380" s="48"/>
    </row>
    <row r="3381" spans="12:17" x14ac:dyDescent="0.25">
      <c r="L3381" s="48"/>
      <c r="M3381" s="48"/>
      <c r="N3381" s="48"/>
      <c r="O3381" s="48"/>
      <c r="P3381" s="48"/>
      <c r="Q3381" s="48"/>
    </row>
    <row r="3382" spans="12:17" x14ac:dyDescent="0.25">
      <c r="L3382" s="48"/>
      <c r="M3382" s="48"/>
      <c r="N3382" s="48"/>
      <c r="O3382" s="48"/>
      <c r="P3382" s="48"/>
      <c r="Q3382" s="48"/>
    </row>
    <row r="3383" spans="12:17" x14ac:dyDescent="0.25">
      <c r="L3383" s="48"/>
      <c r="M3383" s="48"/>
      <c r="N3383" s="48"/>
      <c r="O3383" s="48"/>
      <c r="P3383" s="48"/>
      <c r="Q3383" s="48"/>
    </row>
    <row r="3384" spans="12:17" x14ac:dyDescent="0.25">
      <c r="L3384" s="48"/>
      <c r="M3384" s="48"/>
      <c r="N3384" s="48"/>
      <c r="O3384" s="48"/>
      <c r="P3384" s="48"/>
      <c r="Q3384" s="48"/>
    </row>
    <row r="3385" spans="12:17" x14ac:dyDescent="0.25">
      <c r="L3385" s="48"/>
      <c r="M3385" s="48"/>
      <c r="N3385" s="48"/>
      <c r="O3385" s="48"/>
      <c r="P3385" s="48"/>
      <c r="Q3385" s="48"/>
    </row>
    <row r="3386" spans="12:17" x14ac:dyDescent="0.25">
      <c r="L3386" s="48"/>
      <c r="M3386" s="48"/>
      <c r="N3386" s="48"/>
      <c r="O3386" s="48"/>
      <c r="P3386" s="48"/>
      <c r="Q3386" s="48"/>
    </row>
    <row r="3387" spans="12:17" x14ac:dyDescent="0.25">
      <c r="L3387" s="48"/>
      <c r="M3387" s="48"/>
      <c r="N3387" s="48"/>
      <c r="O3387" s="48"/>
      <c r="P3387" s="48"/>
      <c r="Q3387" s="48"/>
    </row>
    <row r="3388" spans="12:17" x14ac:dyDescent="0.25">
      <c r="L3388" s="48"/>
      <c r="M3388" s="48"/>
      <c r="N3388" s="48"/>
      <c r="O3388" s="48"/>
      <c r="P3388" s="48"/>
      <c r="Q3388" s="48"/>
    </row>
    <row r="3389" spans="12:17" x14ac:dyDescent="0.25">
      <c r="L3389" s="48"/>
      <c r="M3389" s="48"/>
      <c r="N3389" s="48"/>
      <c r="O3389" s="48"/>
      <c r="P3389" s="48"/>
      <c r="Q3389" s="48"/>
    </row>
    <row r="3390" spans="12:17" x14ac:dyDescent="0.25">
      <c r="L3390" s="48"/>
      <c r="M3390" s="48"/>
      <c r="N3390" s="48"/>
      <c r="O3390" s="48"/>
      <c r="P3390" s="48"/>
      <c r="Q3390" s="48"/>
    </row>
    <row r="3391" spans="12:17" x14ac:dyDescent="0.25">
      <c r="L3391" s="48"/>
      <c r="M3391" s="48"/>
      <c r="N3391" s="48"/>
      <c r="O3391" s="48"/>
      <c r="P3391" s="48"/>
      <c r="Q3391" s="48"/>
    </row>
    <row r="3392" spans="12:17" x14ac:dyDescent="0.25">
      <c r="L3392" s="48"/>
      <c r="M3392" s="48"/>
      <c r="N3392" s="48"/>
      <c r="O3392" s="48"/>
      <c r="P3392" s="48"/>
      <c r="Q3392" s="48"/>
    </row>
    <row r="3393" spans="12:17" x14ac:dyDescent="0.25">
      <c r="L3393" s="48"/>
      <c r="M3393" s="48"/>
      <c r="N3393" s="48"/>
      <c r="O3393" s="48"/>
      <c r="P3393" s="48"/>
      <c r="Q3393" s="48"/>
    </row>
    <row r="3394" spans="12:17" x14ac:dyDescent="0.25">
      <c r="L3394" s="48"/>
      <c r="M3394" s="48"/>
      <c r="N3394" s="48"/>
      <c r="O3394" s="48"/>
      <c r="P3394" s="48"/>
      <c r="Q3394" s="48"/>
    </row>
    <row r="3395" spans="12:17" x14ac:dyDescent="0.25">
      <c r="L3395" s="48"/>
      <c r="M3395" s="48"/>
      <c r="N3395" s="48"/>
      <c r="O3395" s="48"/>
      <c r="P3395" s="48"/>
      <c r="Q3395" s="48"/>
    </row>
    <row r="3396" spans="12:17" x14ac:dyDescent="0.25">
      <c r="L3396" s="48"/>
      <c r="M3396" s="48"/>
      <c r="N3396" s="48"/>
      <c r="O3396" s="48"/>
      <c r="P3396" s="48"/>
      <c r="Q3396" s="48"/>
    </row>
    <row r="3397" spans="12:17" x14ac:dyDescent="0.25">
      <c r="L3397" s="48"/>
      <c r="M3397" s="48"/>
      <c r="N3397" s="48"/>
      <c r="O3397" s="48"/>
      <c r="P3397" s="48"/>
      <c r="Q3397" s="48"/>
    </row>
    <row r="3398" spans="12:17" x14ac:dyDescent="0.25">
      <c r="L3398" s="48"/>
      <c r="M3398" s="48"/>
      <c r="N3398" s="48"/>
      <c r="O3398" s="48"/>
      <c r="P3398" s="48"/>
      <c r="Q3398" s="48"/>
    </row>
    <row r="3399" spans="12:17" x14ac:dyDescent="0.25">
      <c r="L3399" s="48"/>
      <c r="M3399" s="48"/>
      <c r="N3399" s="48"/>
      <c r="O3399" s="48"/>
      <c r="P3399" s="48"/>
      <c r="Q3399" s="48"/>
    </row>
    <row r="3400" spans="12:17" x14ac:dyDescent="0.25">
      <c r="L3400" s="48"/>
      <c r="M3400" s="48"/>
      <c r="N3400" s="48"/>
      <c r="O3400" s="48"/>
      <c r="P3400" s="48"/>
      <c r="Q3400" s="48"/>
    </row>
    <row r="3401" spans="12:17" x14ac:dyDescent="0.25">
      <c r="L3401" s="48"/>
      <c r="M3401" s="48"/>
      <c r="N3401" s="48"/>
      <c r="O3401" s="48"/>
      <c r="P3401" s="48"/>
      <c r="Q3401" s="48"/>
    </row>
    <row r="3402" spans="12:17" x14ac:dyDescent="0.25">
      <c r="L3402" s="48"/>
      <c r="M3402" s="48"/>
      <c r="N3402" s="48"/>
      <c r="O3402" s="48"/>
      <c r="P3402" s="48"/>
      <c r="Q3402" s="48"/>
    </row>
    <row r="3403" spans="12:17" x14ac:dyDescent="0.25">
      <c r="L3403" s="48"/>
      <c r="M3403" s="48"/>
      <c r="N3403" s="48"/>
      <c r="O3403" s="48"/>
      <c r="P3403" s="48"/>
      <c r="Q3403" s="48"/>
    </row>
    <row r="3404" spans="12:17" x14ac:dyDescent="0.25">
      <c r="L3404" s="48"/>
      <c r="M3404" s="48"/>
      <c r="N3404" s="48"/>
      <c r="O3404" s="48"/>
      <c r="P3404" s="48"/>
      <c r="Q3404" s="48"/>
    </row>
    <row r="3405" spans="12:17" x14ac:dyDescent="0.25">
      <c r="L3405" s="48"/>
      <c r="M3405" s="48"/>
      <c r="N3405" s="48"/>
      <c r="O3405" s="48"/>
      <c r="P3405" s="48"/>
      <c r="Q3405" s="48"/>
    </row>
    <row r="3406" spans="12:17" x14ac:dyDescent="0.25">
      <c r="L3406" s="48"/>
      <c r="M3406" s="48"/>
      <c r="N3406" s="48"/>
      <c r="O3406" s="48"/>
      <c r="P3406" s="48"/>
      <c r="Q3406" s="48"/>
    </row>
    <row r="3407" spans="12:17" x14ac:dyDescent="0.25">
      <c r="L3407" s="48"/>
      <c r="M3407" s="48"/>
      <c r="N3407" s="48"/>
      <c r="O3407" s="48"/>
      <c r="P3407" s="48"/>
      <c r="Q3407" s="48"/>
    </row>
    <row r="3408" spans="12:17" x14ac:dyDescent="0.25">
      <c r="L3408" s="48"/>
      <c r="M3408" s="48"/>
      <c r="N3408" s="48"/>
      <c r="O3408" s="48"/>
      <c r="P3408" s="48"/>
      <c r="Q3408" s="48"/>
    </row>
    <row r="3409" spans="12:17" x14ac:dyDescent="0.25">
      <c r="L3409" s="48"/>
      <c r="M3409" s="48"/>
      <c r="N3409" s="48"/>
      <c r="O3409" s="48"/>
      <c r="P3409" s="48"/>
      <c r="Q3409" s="48"/>
    </row>
    <row r="3410" spans="12:17" x14ac:dyDescent="0.25">
      <c r="L3410" s="48"/>
      <c r="M3410" s="48"/>
      <c r="N3410" s="48"/>
      <c r="O3410" s="48"/>
      <c r="P3410" s="48"/>
      <c r="Q3410" s="48"/>
    </row>
    <row r="3411" spans="12:17" x14ac:dyDescent="0.25">
      <c r="L3411" s="48"/>
      <c r="M3411" s="48"/>
      <c r="N3411" s="48"/>
      <c r="O3411" s="48"/>
      <c r="P3411" s="48"/>
      <c r="Q3411" s="48"/>
    </row>
    <row r="3412" spans="12:17" x14ac:dyDescent="0.25">
      <c r="L3412" s="48"/>
      <c r="M3412" s="48"/>
      <c r="N3412" s="48"/>
      <c r="O3412" s="48"/>
      <c r="P3412" s="48"/>
      <c r="Q3412" s="48"/>
    </row>
    <row r="3413" spans="12:17" x14ac:dyDescent="0.25">
      <c r="L3413" s="48"/>
      <c r="M3413" s="48"/>
      <c r="N3413" s="48"/>
      <c r="O3413" s="48"/>
      <c r="P3413" s="48"/>
      <c r="Q3413" s="48"/>
    </row>
    <row r="3414" spans="12:17" x14ac:dyDescent="0.25">
      <c r="L3414" s="48"/>
      <c r="M3414" s="48"/>
      <c r="N3414" s="48"/>
      <c r="O3414" s="48"/>
      <c r="P3414" s="48"/>
      <c r="Q3414" s="48"/>
    </row>
    <row r="3415" spans="12:17" x14ac:dyDescent="0.25">
      <c r="L3415" s="48"/>
      <c r="M3415" s="48"/>
      <c r="N3415" s="48"/>
      <c r="O3415" s="48"/>
      <c r="P3415" s="48"/>
      <c r="Q3415" s="48"/>
    </row>
    <row r="3416" spans="12:17" x14ac:dyDescent="0.25">
      <c r="L3416" s="48"/>
      <c r="M3416" s="48"/>
      <c r="N3416" s="48"/>
      <c r="O3416" s="48"/>
      <c r="P3416" s="48"/>
      <c r="Q3416" s="48"/>
    </row>
    <row r="3417" spans="12:17" x14ac:dyDescent="0.25">
      <c r="L3417" s="48"/>
      <c r="M3417" s="48"/>
      <c r="N3417" s="48"/>
      <c r="O3417" s="48"/>
      <c r="P3417" s="48"/>
      <c r="Q3417" s="48"/>
    </row>
    <row r="3418" spans="12:17" x14ac:dyDescent="0.25">
      <c r="L3418" s="48"/>
      <c r="M3418" s="48"/>
      <c r="N3418" s="48"/>
      <c r="O3418" s="48"/>
      <c r="P3418" s="48"/>
      <c r="Q3418" s="48"/>
    </row>
    <row r="3419" spans="12:17" x14ac:dyDescent="0.25">
      <c r="L3419" s="48"/>
      <c r="M3419" s="48"/>
      <c r="N3419" s="48"/>
      <c r="O3419" s="48"/>
      <c r="P3419" s="48"/>
      <c r="Q3419" s="48"/>
    </row>
    <row r="3420" spans="12:17" x14ac:dyDescent="0.25">
      <c r="L3420" s="48"/>
      <c r="M3420" s="48"/>
      <c r="N3420" s="48"/>
      <c r="O3420" s="48"/>
      <c r="P3420" s="48"/>
      <c r="Q3420" s="48"/>
    </row>
    <row r="3421" spans="12:17" x14ac:dyDescent="0.25">
      <c r="L3421" s="48"/>
      <c r="M3421" s="48"/>
      <c r="N3421" s="48"/>
      <c r="O3421" s="48"/>
      <c r="P3421" s="48"/>
      <c r="Q3421" s="48"/>
    </row>
    <row r="3422" spans="12:17" x14ac:dyDescent="0.25">
      <c r="L3422" s="48"/>
      <c r="M3422" s="48"/>
      <c r="N3422" s="48"/>
      <c r="O3422" s="48"/>
      <c r="P3422" s="48"/>
      <c r="Q3422" s="48"/>
    </row>
    <row r="3423" spans="12:17" x14ac:dyDescent="0.25">
      <c r="L3423" s="48"/>
      <c r="M3423" s="48"/>
      <c r="N3423" s="48"/>
      <c r="O3423" s="48"/>
      <c r="P3423" s="48"/>
      <c r="Q3423" s="48"/>
    </row>
    <row r="3424" spans="12:17" x14ac:dyDescent="0.25">
      <c r="L3424" s="48"/>
      <c r="M3424" s="48"/>
      <c r="N3424" s="48"/>
      <c r="O3424" s="48"/>
      <c r="P3424" s="48"/>
      <c r="Q3424" s="48"/>
    </row>
    <row r="3425" spans="12:17" x14ac:dyDescent="0.25">
      <c r="L3425" s="48"/>
      <c r="M3425" s="48"/>
      <c r="N3425" s="48"/>
      <c r="O3425" s="48"/>
      <c r="P3425" s="48"/>
      <c r="Q3425" s="48"/>
    </row>
    <row r="3426" spans="12:17" x14ac:dyDescent="0.25">
      <c r="L3426" s="48"/>
      <c r="M3426" s="48"/>
      <c r="N3426" s="48"/>
      <c r="O3426" s="48"/>
      <c r="P3426" s="48"/>
      <c r="Q3426" s="48"/>
    </row>
    <row r="3427" spans="12:17" x14ac:dyDescent="0.25">
      <c r="L3427" s="48"/>
      <c r="M3427" s="48"/>
      <c r="N3427" s="48"/>
      <c r="O3427" s="48"/>
      <c r="P3427" s="48"/>
      <c r="Q3427" s="48"/>
    </row>
    <row r="3428" spans="12:17" x14ac:dyDescent="0.25">
      <c r="L3428" s="48"/>
      <c r="M3428" s="48"/>
      <c r="N3428" s="48"/>
      <c r="O3428" s="48"/>
      <c r="P3428" s="48"/>
      <c r="Q3428" s="48"/>
    </row>
    <row r="3429" spans="12:17" x14ac:dyDescent="0.25">
      <c r="L3429" s="48"/>
      <c r="M3429" s="48"/>
      <c r="N3429" s="48"/>
      <c r="O3429" s="48"/>
      <c r="P3429" s="48"/>
      <c r="Q3429" s="48"/>
    </row>
    <row r="3430" spans="12:17" x14ac:dyDescent="0.25">
      <c r="L3430" s="48"/>
      <c r="M3430" s="48"/>
      <c r="N3430" s="48"/>
      <c r="O3430" s="48"/>
      <c r="P3430" s="48"/>
      <c r="Q3430" s="48"/>
    </row>
    <row r="3431" spans="12:17" x14ac:dyDescent="0.25">
      <c r="L3431" s="48"/>
      <c r="M3431" s="48"/>
      <c r="N3431" s="48"/>
      <c r="O3431" s="48"/>
      <c r="P3431" s="48"/>
      <c r="Q3431" s="48"/>
    </row>
    <row r="3432" spans="12:17" x14ac:dyDescent="0.25">
      <c r="L3432" s="48"/>
      <c r="M3432" s="48"/>
      <c r="N3432" s="48"/>
      <c r="O3432" s="48"/>
      <c r="P3432" s="48"/>
      <c r="Q3432" s="48"/>
    </row>
    <row r="3433" spans="12:17" x14ac:dyDescent="0.25">
      <c r="L3433" s="48"/>
      <c r="M3433" s="48"/>
      <c r="N3433" s="48"/>
      <c r="O3433" s="48"/>
      <c r="P3433" s="48"/>
      <c r="Q3433" s="48"/>
    </row>
    <row r="3434" spans="12:17" x14ac:dyDescent="0.25">
      <c r="L3434" s="48"/>
      <c r="M3434" s="48"/>
      <c r="N3434" s="48"/>
      <c r="O3434" s="48"/>
      <c r="P3434" s="48"/>
      <c r="Q3434" s="48"/>
    </row>
    <row r="3435" spans="12:17" x14ac:dyDescent="0.25">
      <c r="L3435" s="48"/>
      <c r="M3435" s="48"/>
      <c r="N3435" s="48"/>
      <c r="O3435" s="48"/>
      <c r="P3435" s="48"/>
      <c r="Q3435" s="48"/>
    </row>
    <row r="3436" spans="12:17" x14ac:dyDescent="0.25">
      <c r="L3436" s="48"/>
      <c r="M3436" s="48"/>
      <c r="N3436" s="48"/>
      <c r="O3436" s="48"/>
      <c r="P3436" s="48"/>
      <c r="Q3436" s="48"/>
    </row>
    <row r="3437" spans="12:17" x14ac:dyDescent="0.25">
      <c r="L3437" s="48"/>
      <c r="M3437" s="48"/>
      <c r="N3437" s="48"/>
      <c r="O3437" s="48"/>
      <c r="P3437" s="48"/>
      <c r="Q3437" s="48"/>
    </row>
    <row r="3438" spans="12:17" x14ac:dyDescent="0.25">
      <c r="L3438" s="48"/>
      <c r="M3438" s="48"/>
      <c r="N3438" s="48"/>
      <c r="O3438" s="48"/>
      <c r="P3438" s="48"/>
      <c r="Q3438" s="48"/>
    </row>
    <row r="3439" spans="12:17" x14ac:dyDescent="0.25">
      <c r="L3439" s="48"/>
      <c r="M3439" s="48"/>
      <c r="N3439" s="48"/>
      <c r="O3439" s="48"/>
      <c r="P3439" s="48"/>
      <c r="Q3439" s="48"/>
    </row>
    <row r="3440" spans="12:17" x14ac:dyDescent="0.25">
      <c r="L3440" s="48"/>
      <c r="M3440" s="48"/>
      <c r="N3440" s="48"/>
      <c r="O3440" s="48"/>
      <c r="P3440" s="48"/>
      <c r="Q3440" s="48"/>
    </row>
    <row r="3441" spans="12:17" x14ac:dyDescent="0.25">
      <c r="L3441" s="48"/>
      <c r="M3441" s="48"/>
      <c r="N3441" s="48"/>
      <c r="O3441" s="48"/>
      <c r="P3441" s="48"/>
      <c r="Q3441" s="48"/>
    </row>
    <row r="3442" spans="12:17" x14ac:dyDescent="0.25">
      <c r="L3442" s="48"/>
      <c r="M3442" s="48"/>
      <c r="N3442" s="48"/>
      <c r="O3442" s="48"/>
      <c r="P3442" s="48"/>
      <c r="Q3442" s="48"/>
    </row>
    <row r="3443" spans="12:17" x14ac:dyDescent="0.25">
      <c r="L3443" s="48"/>
      <c r="M3443" s="48"/>
      <c r="N3443" s="48"/>
      <c r="O3443" s="48"/>
      <c r="P3443" s="48"/>
      <c r="Q3443" s="48"/>
    </row>
    <row r="3444" spans="12:17" x14ac:dyDescent="0.25">
      <c r="L3444" s="48"/>
      <c r="M3444" s="48"/>
      <c r="N3444" s="48"/>
      <c r="O3444" s="48"/>
      <c r="P3444" s="48"/>
      <c r="Q3444" s="48"/>
    </row>
    <row r="3445" spans="12:17" x14ac:dyDescent="0.25">
      <c r="L3445" s="48"/>
      <c r="M3445" s="48"/>
      <c r="N3445" s="48"/>
      <c r="O3445" s="48"/>
      <c r="P3445" s="48"/>
      <c r="Q3445" s="48"/>
    </row>
    <row r="3446" spans="12:17" x14ac:dyDescent="0.25">
      <c r="L3446" s="48"/>
      <c r="M3446" s="48"/>
      <c r="N3446" s="48"/>
      <c r="O3446" s="48"/>
      <c r="P3446" s="48"/>
      <c r="Q3446" s="48"/>
    </row>
    <row r="3447" spans="12:17" x14ac:dyDescent="0.25">
      <c r="L3447" s="48"/>
      <c r="M3447" s="48"/>
      <c r="N3447" s="48"/>
      <c r="O3447" s="48"/>
      <c r="P3447" s="48"/>
      <c r="Q3447" s="48"/>
    </row>
    <row r="3448" spans="12:17" x14ac:dyDescent="0.25">
      <c r="L3448" s="48"/>
      <c r="M3448" s="48"/>
      <c r="N3448" s="48"/>
      <c r="O3448" s="48"/>
      <c r="P3448" s="48"/>
      <c r="Q3448" s="48"/>
    </row>
    <row r="3449" spans="12:17" x14ac:dyDescent="0.25">
      <c r="L3449" s="48"/>
      <c r="M3449" s="48"/>
      <c r="N3449" s="48"/>
      <c r="O3449" s="48"/>
      <c r="P3449" s="48"/>
      <c r="Q3449" s="48"/>
    </row>
    <row r="3450" spans="12:17" x14ac:dyDescent="0.25">
      <c r="L3450" s="48"/>
      <c r="M3450" s="48"/>
      <c r="N3450" s="48"/>
      <c r="O3450" s="48"/>
      <c r="P3450" s="48"/>
      <c r="Q3450" s="48"/>
    </row>
    <row r="3451" spans="12:17" x14ac:dyDescent="0.25">
      <c r="L3451" s="48"/>
      <c r="M3451" s="48"/>
      <c r="N3451" s="48"/>
      <c r="O3451" s="48"/>
      <c r="P3451" s="48"/>
      <c r="Q3451" s="48"/>
    </row>
    <row r="3452" spans="12:17" x14ac:dyDescent="0.25">
      <c r="L3452" s="48"/>
      <c r="M3452" s="48"/>
      <c r="N3452" s="48"/>
      <c r="O3452" s="48"/>
      <c r="P3452" s="48"/>
      <c r="Q3452" s="48"/>
    </row>
    <row r="3453" spans="12:17" x14ac:dyDescent="0.25">
      <c r="L3453" s="48"/>
      <c r="M3453" s="48"/>
      <c r="N3453" s="48"/>
      <c r="O3453" s="48"/>
      <c r="P3453" s="48"/>
      <c r="Q3453" s="48"/>
    </row>
    <row r="3454" spans="12:17" x14ac:dyDescent="0.25">
      <c r="L3454" s="48"/>
      <c r="M3454" s="48"/>
      <c r="N3454" s="48"/>
      <c r="O3454" s="48"/>
      <c r="P3454" s="48"/>
      <c r="Q3454" s="48"/>
    </row>
    <row r="3455" spans="12:17" x14ac:dyDescent="0.25">
      <c r="L3455" s="48"/>
      <c r="M3455" s="48"/>
      <c r="N3455" s="48"/>
      <c r="O3455" s="48"/>
      <c r="P3455" s="48"/>
      <c r="Q3455" s="48"/>
    </row>
    <row r="3456" spans="12:17" x14ac:dyDescent="0.25">
      <c r="L3456" s="48"/>
      <c r="M3456" s="48"/>
      <c r="N3456" s="48"/>
      <c r="O3456" s="48"/>
      <c r="P3456" s="48"/>
      <c r="Q3456" s="48"/>
    </row>
    <row r="3457" spans="12:17" x14ac:dyDescent="0.25">
      <c r="L3457" s="48"/>
      <c r="M3457" s="48"/>
      <c r="N3457" s="48"/>
      <c r="O3457" s="48"/>
      <c r="P3457" s="48"/>
      <c r="Q3457" s="48"/>
    </row>
    <row r="3458" spans="12:17" x14ac:dyDescent="0.25">
      <c r="L3458" s="48"/>
      <c r="M3458" s="48"/>
      <c r="N3458" s="48"/>
      <c r="O3458" s="48"/>
      <c r="P3458" s="48"/>
      <c r="Q3458" s="48"/>
    </row>
    <row r="3459" spans="12:17" x14ac:dyDescent="0.25">
      <c r="L3459" s="48"/>
      <c r="M3459" s="48"/>
      <c r="N3459" s="48"/>
      <c r="O3459" s="48"/>
      <c r="P3459" s="48"/>
      <c r="Q3459" s="48"/>
    </row>
    <row r="3460" spans="12:17" x14ac:dyDescent="0.25">
      <c r="L3460" s="48"/>
      <c r="M3460" s="48"/>
      <c r="N3460" s="48"/>
      <c r="O3460" s="48"/>
      <c r="P3460" s="48"/>
      <c r="Q3460" s="48"/>
    </row>
    <row r="3461" spans="12:17" x14ac:dyDescent="0.25">
      <c r="L3461" s="48"/>
      <c r="M3461" s="48"/>
      <c r="N3461" s="48"/>
      <c r="O3461" s="48"/>
      <c r="P3461" s="48"/>
      <c r="Q3461" s="48"/>
    </row>
    <row r="3462" spans="12:17" x14ac:dyDescent="0.25">
      <c r="L3462" s="48"/>
      <c r="M3462" s="48"/>
      <c r="N3462" s="48"/>
      <c r="O3462" s="48"/>
      <c r="P3462" s="48"/>
      <c r="Q3462" s="48"/>
    </row>
    <row r="3463" spans="12:17" x14ac:dyDescent="0.25">
      <c r="L3463" s="48"/>
      <c r="M3463" s="48"/>
      <c r="N3463" s="48"/>
      <c r="O3463" s="48"/>
      <c r="P3463" s="48"/>
      <c r="Q3463" s="48"/>
    </row>
    <row r="3464" spans="12:17" x14ac:dyDescent="0.25">
      <c r="L3464" s="48"/>
      <c r="M3464" s="48"/>
      <c r="N3464" s="48"/>
      <c r="O3464" s="48"/>
      <c r="P3464" s="48"/>
      <c r="Q3464" s="48"/>
    </row>
    <row r="3465" spans="12:17" x14ac:dyDescent="0.25">
      <c r="L3465" s="48"/>
      <c r="M3465" s="48"/>
      <c r="N3465" s="48"/>
      <c r="O3465" s="48"/>
      <c r="P3465" s="48"/>
      <c r="Q3465" s="48"/>
    </row>
    <row r="3466" spans="12:17" x14ac:dyDescent="0.25">
      <c r="L3466" s="48"/>
      <c r="M3466" s="48"/>
      <c r="N3466" s="48"/>
      <c r="O3466" s="48"/>
      <c r="P3466" s="48"/>
      <c r="Q3466" s="48"/>
    </row>
    <row r="3467" spans="12:17" x14ac:dyDescent="0.25">
      <c r="L3467" s="48"/>
      <c r="M3467" s="48"/>
      <c r="N3467" s="48"/>
      <c r="O3467" s="48"/>
      <c r="P3467" s="48"/>
      <c r="Q3467" s="48"/>
    </row>
    <row r="3468" spans="12:17" x14ac:dyDescent="0.25">
      <c r="L3468" s="48"/>
      <c r="M3468" s="48"/>
      <c r="N3468" s="48"/>
      <c r="O3468" s="48"/>
      <c r="P3468" s="48"/>
      <c r="Q3468" s="48"/>
    </row>
    <row r="3469" spans="12:17" x14ac:dyDescent="0.25">
      <c r="L3469" s="48"/>
      <c r="M3469" s="48"/>
      <c r="N3469" s="48"/>
      <c r="O3469" s="48"/>
      <c r="P3469" s="48"/>
      <c r="Q3469" s="48"/>
    </row>
    <row r="3470" spans="12:17" x14ac:dyDescent="0.25">
      <c r="L3470" s="48"/>
      <c r="M3470" s="48"/>
      <c r="N3470" s="48"/>
      <c r="O3470" s="48"/>
      <c r="P3470" s="48"/>
      <c r="Q3470" s="48"/>
    </row>
    <row r="3471" spans="12:17" x14ac:dyDescent="0.25">
      <c r="L3471" s="48"/>
      <c r="M3471" s="48"/>
      <c r="N3471" s="48"/>
      <c r="O3471" s="48"/>
      <c r="P3471" s="48"/>
      <c r="Q3471" s="48"/>
    </row>
    <row r="3472" spans="12:17" x14ac:dyDescent="0.25">
      <c r="L3472" s="48"/>
      <c r="M3472" s="48"/>
      <c r="N3472" s="48"/>
      <c r="O3472" s="48"/>
      <c r="P3472" s="48"/>
      <c r="Q3472" s="48"/>
    </row>
    <row r="3473" spans="12:17" x14ac:dyDescent="0.25">
      <c r="L3473" s="48"/>
      <c r="M3473" s="48"/>
      <c r="N3473" s="48"/>
      <c r="O3473" s="48"/>
      <c r="P3473" s="48"/>
      <c r="Q3473" s="48"/>
    </row>
    <row r="3474" spans="12:17" x14ac:dyDescent="0.25">
      <c r="L3474" s="48"/>
      <c r="M3474" s="48"/>
      <c r="N3474" s="48"/>
      <c r="O3474" s="48"/>
      <c r="P3474" s="48"/>
      <c r="Q3474" s="48"/>
    </row>
    <row r="3475" spans="12:17" x14ac:dyDescent="0.25">
      <c r="L3475" s="48"/>
      <c r="M3475" s="48"/>
      <c r="N3475" s="48"/>
      <c r="O3475" s="48"/>
      <c r="P3475" s="48"/>
      <c r="Q3475" s="48"/>
    </row>
    <row r="3476" spans="12:17" x14ac:dyDescent="0.25">
      <c r="L3476" s="48"/>
      <c r="M3476" s="48"/>
      <c r="N3476" s="48"/>
      <c r="O3476" s="48"/>
      <c r="P3476" s="48"/>
      <c r="Q3476" s="48"/>
    </row>
    <row r="3477" spans="12:17" x14ac:dyDescent="0.25">
      <c r="L3477" s="48"/>
      <c r="M3477" s="48"/>
      <c r="N3477" s="48"/>
      <c r="O3477" s="48"/>
      <c r="P3477" s="48"/>
      <c r="Q3477" s="48"/>
    </row>
    <row r="3478" spans="12:17" x14ac:dyDescent="0.25">
      <c r="L3478" s="48"/>
      <c r="M3478" s="48"/>
      <c r="N3478" s="48"/>
      <c r="O3478" s="48"/>
      <c r="P3478" s="48"/>
      <c r="Q3478" s="48"/>
    </row>
    <row r="3479" spans="12:17" x14ac:dyDescent="0.25">
      <c r="L3479" s="48"/>
      <c r="M3479" s="48"/>
      <c r="N3479" s="48"/>
      <c r="O3479" s="48"/>
      <c r="P3479" s="48"/>
      <c r="Q3479" s="48"/>
    </row>
    <row r="3480" spans="12:17" x14ac:dyDescent="0.25">
      <c r="L3480" s="48"/>
      <c r="M3480" s="48"/>
      <c r="N3480" s="48"/>
      <c r="O3480" s="48"/>
      <c r="P3480" s="48"/>
      <c r="Q3480" s="48"/>
    </row>
    <row r="3481" spans="12:17" x14ac:dyDescent="0.25">
      <c r="L3481" s="48"/>
      <c r="M3481" s="48"/>
      <c r="N3481" s="48"/>
      <c r="O3481" s="48"/>
      <c r="P3481" s="48"/>
      <c r="Q3481" s="48"/>
    </row>
    <row r="3482" spans="12:17" x14ac:dyDescent="0.25">
      <c r="L3482" s="48"/>
      <c r="M3482" s="48"/>
      <c r="N3482" s="48"/>
      <c r="O3482" s="48"/>
      <c r="P3482" s="48"/>
      <c r="Q3482" s="48"/>
    </row>
    <row r="3483" spans="12:17" x14ac:dyDescent="0.25">
      <c r="L3483" s="48"/>
      <c r="M3483" s="48"/>
      <c r="N3483" s="48"/>
      <c r="O3483" s="48"/>
      <c r="P3483" s="48"/>
      <c r="Q3483" s="48"/>
    </row>
    <row r="3484" spans="12:17" x14ac:dyDescent="0.25">
      <c r="L3484" s="48"/>
      <c r="M3484" s="48"/>
      <c r="N3484" s="48"/>
      <c r="O3484" s="48"/>
      <c r="P3484" s="48"/>
      <c r="Q3484" s="48"/>
    </row>
    <row r="3485" spans="12:17" x14ac:dyDescent="0.25">
      <c r="L3485" s="48"/>
      <c r="M3485" s="48"/>
      <c r="N3485" s="48"/>
      <c r="O3485" s="48"/>
      <c r="P3485" s="48"/>
      <c r="Q3485" s="48"/>
    </row>
    <row r="3486" spans="12:17" x14ac:dyDescent="0.25">
      <c r="L3486" s="48"/>
      <c r="M3486" s="48"/>
      <c r="N3486" s="48"/>
      <c r="O3486" s="48"/>
      <c r="P3486" s="48"/>
      <c r="Q3486" s="48"/>
    </row>
    <row r="3487" spans="12:17" x14ac:dyDescent="0.25">
      <c r="L3487" s="48"/>
      <c r="M3487" s="48"/>
      <c r="N3487" s="48"/>
      <c r="O3487" s="48"/>
      <c r="P3487" s="48"/>
      <c r="Q3487" s="48"/>
    </row>
    <row r="3488" spans="12:17" x14ac:dyDescent="0.25">
      <c r="L3488" s="48"/>
      <c r="M3488" s="48"/>
      <c r="N3488" s="48"/>
      <c r="O3488" s="48"/>
      <c r="P3488" s="48"/>
      <c r="Q3488" s="48"/>
    </row>
    <row r="3489" spans="12:17" x14ac:dyDescent="0.25">
      <c r="L3489" s="48"/>
      <c r="M3489" s="48"/>
      <c r="N3489" s="48"/>
      <c r="O3489" s="48"/>
      <c r="P3489" s="48"/>
      <c r="Q3489" s="48"/>
    </row>
    <row r="3490" spans="12:17" x14ac:dyDescent="0.25">
      <c r="L3490" s="48"/>
      <c r="M3490" s="48"/>
      <c r="N3490" s="48"/>
      <c r="O3490" s="48"/>
      <c r="P3490" s="48"/>
      <c r="Q3490" s="48"/>
    </row>
    <row r="3491" spans="12:17" x14ac:dyDescent="0.25">
      <c r="L3491" s="48"/>
      <c r="M3491" s="48"/>
      <c r="N3491" s="48"/>
      <c r="O3491" s="48"/>
      <c r="P3491" s="48"/>
      <c r="Q3491" s="48"/>
    </row>
    <row r="3492" spans="12:17" x14ac:dyDescent="0.25">
      <c r="L3492" s="48"/>
      <c r="M3492" s="48"/>
      <c r="N3492" s="48"/>
      <c r="O3492" s="48"/>
      <c r="P3492" s="48"/>
      <c r="Q3492" s="48"/>
    </row>
    <row r="3493" spans="12:17" x14ac:dyDescent="0.25">
      <c r="L3493" s="48"/>
      <c r="M3493" s="48"/>
      <c r="N3493" s="48"/>
      <c r="O3493" s="48"/>
      <c r="P3493" s="48"/>
      <c r="Q3493" s="48"/>
    </row>
    <row r="3494" spans="12:17" x14ac:dyDescent="0.25">
      <c r="L3494" s="48"/>
      <c r="M3494" s="48"/>
      <c r="N3494" s="48"/>
      <c r="O3494" s="48"/>
      <c r="P3494" s="48"/>
      <c r="Q3494" s="48"/>
    </row>
    <row r="3495" spans="12:17" x14ac:dyDescent="0.25">
      <c r="L3495" s="48"/>
      <c r="M3495" s="48"/>
      <c r="N3495" s="48"/>
      <c r="O3495" s="48"/>
      <c r="P3495" s="48"/>
      <c r="Q3495" s="48"/>
    </row>
    <row r="3496" spans="12:17" x14ac:dyDescent="0.25">
      <c r="L3496" s="48"/>
      <c r="M3496" s="48"/>
      <c r="N3496" s="48"/>
      <c r="O3496" s="48"/>
      <c r="P3496" s="48"/>
      <c r="Q3496" s="48"/>
    </row>
    <row r="3497" spans="12:17" x14ac:dyDescent="0.25">
      <c r="L3497" s="48"/>
      <c r="M3497" s="48"/>
      <c r="N3497" s="48"/>
      <c r="O3497" s="48"/>
      <c r="P3497" s="48"/>
      <c r="Q3497" s="48"/>
    </row>
    <row r="3498" spans="12:17" x14ac:dyDescent="0.25">
      <c r="L3498" s="48"/>
      <c r="M3498" s="48"/>
      <c r="N3498" s="48"/>
      <c r="O3498" s="48"/>
      <c r="P3498" s="48"/>
      <c r="Q3498" s="48"/>
    </row>
    <row r="3499" spans="12:17" x14ac:dyDescent="0.25">
      <c r="L3499" s="48"/>
      <c r="M3499" s="48"/>
      <c r="N3499" s="48"/>
      <c r="O3499" s="48"/>
      <c r="P3499" s="48"/>
      <c r="Q3499" s="48"/>
    </row>
    <row r="3500" spans="12:17" x14ac:dyDescent="0.25">
      <c r="L3500" s="48"/>
      <c r="M3500" s="48"/>
      <c r="N3500" s="48"/>
      <c r="O3500" s="48"/>
      <c r="P3500" s="48"/>
      <c r="Q3500" s="48"/>
    </row>
    <row r="3501" spans="12:17" x14ac:dyDescent="0.25">
      <c r="L3501" s="48"/>
      <c r="M3501" s="48"/>
      <c r="N3501" s="48"/>
      <c r="O3501" s="48"/>
      <c r="P3501" s="48"/>
      <c r="Q3501" s="48"/>
    </row>
    <row r="3502" spans="12:17" x14ac:dyDescent="0.25">
      <c r="L3502" s="48"/>
      <c r="M3502" s="48"/>
      <c r="N3502" s="48"/>
      <c r="O3502" s="48"/>
      <c r="P3502" s="48"/>
      <c r="Q3502" s="48"/>
    </row>
    <row r="3503" spans="12:17" x14ac:dyDescent="0.25">
      <c r="L3503" s="48"/>
      <c r="M3503" s="48"/>
      <c r="N3503" s="48"/>
      <c r="O3503" s="48"/>
      <c r="P3503" s="48"/>
      <c r="Q3503" s="48"/>
    </row>
    <row r="3504" spans="12:17" x14ac:dyDescent="0.25">
      <c r="L3504" s="48"/>
      <c r="M3504" s="48"/>
      <c r="N3504" s="48"/>
      <c r="O3504" s="48"/>
      <c r="P3504" s="48"/>
      <c r="Q3504" s="48"/>
    </row>
    <row r="3505" spans="12:17" x14ac:dyDescent="0.25">
      <c r="L3505" s="48"/>
      <c r="M3505" s="48"/>
      <c r="N3505" s="48"/>
      <c r="O3505" s="48"/>
      <c r="P3505" s="48"/>
      <c r="Q3505" s="48"/>
    </row>
    <row r="3506" spans="12:17" x14ac:dyDescent="0.25">
      <c r="L3506" s="48"/>
      <c r="M3506" s="48"/>
      <c r="N3506" s="48"/>
      <c r="O3506" s="48"/>
      <c r="P3506" s="48"/>
      <c r="Q3506" s="48"/>
    </row>
    <row r="3507" spans="12:17" x14ac:dyDescent="0.25">
      <c r="L3507" s="48"/>
      <c r="M3507" s="48"/>
      <c r="N3507" s="48"/>
      <c r="O3507" s="48"/>
      <c r="P3507" s="48"/>
      <c r="Q3507" s="48"/>
    </row>
    <row r="3508" spans="12:17" x14ac:dyDescent="0.25">
      <c r="L3508" s="48"/>
      <c r="M3508" s="48"/>
      <c r="N3508" s="48"/>
      <c r="O3508" s="48"/>
      <c r="P3508" s="48"/>
      <c r="Q3508" s="48"/>
    </row>
    <row r="3509" spans="12:17" x14ac:dyDescent="0.25">
      <c r="L3509" s="48"/>
      <c r="M3509" s="48"/>
      <c r="N3509" s="48"/>
      <c r="O3509" s="48"/>
      <c r="P3509" s="48"/>
      <c r="Q3509" s="48"/>
    </row>
    <row r="3510" spans="12:17" x14ac:dyDescent="0.25">
      <c r="L3510" s="48"/>
      <c r="M3510" s="48"/>
      <c r="N3510" s="48"/>
      <c r="O3510" s="48"/>
      <c r="P3510" s="48"/>
      <c r="Q3510" s="48"/>
    </row>
    <row r="3511" spans="12:17" x14ac:dyDescent="0.25">
      <c r="L3511" s="48"/>
      <c r="M3511" s="48"/>
      <c r="N3511" s="48"/>
      <c r="O3511" s="48"/>
      <c r="P3511" s="48"/>
      <c r="Q3511" s="48"/>
    </row>
    <row r="3512" spans="12:17" x14ac:dyDescent="0.25">
      <c r="L3512" s="48"/>
      <c r="M3512" s="48"/>
      <c r="N3512" s="48"/>
      <c r="O3512" s="48"/>
      <c r="P3512" s="48"/>
      <c r="Q3512" s="48"/>
    </row>
    <row r="3513" spans="12:17" x14ac:dyDescent="0.25">
      <c r="L3513" s="48"/>
      <c r="M3513" s="48"/>
      <c r="N3513" s="48"/>
      <c r="O3513" s="48"/>
      <c r="P3513" s="48"/>
      <c r="Q3513" s="48"/>
    </row>
    <row r="3514" spans="12:17" x14ac:dyDescent="0.25">
      <c r="L3514" s="48"/>
      <c r="M3514" s="48"/>
      <c r="N3514" s="48"/>
      <c r="O3514" s="48"/>
      <c r="P3514" s="48"/>
      <c r="Q3514" s="48"/>
    </row>
    <row r="3515" spans="12:17" x14ac:dyDescent="0.25">
      <c r="L3515" s="48"/>
      <c r="M3515" s="48"/>
      <c r="N3515" s="48"/>
      <c r="O3515" s="48"/>
      <c r="P3515" s="48"/>
      <c r="Q3515" s="48"/>
    </row>
    <row r="3516" spans="12:17" x14ac:dyDescent="0.25">
      <c r="L3516" s="48"/>
      <c r="M3516" s="48"/>
      <c r="N3516" s="48"/>
      <c r="O3516" s="48"/>
      <c r="P3516" s="48"/>
      <c r="Q3516" s="48"/>
    </row>
    <row r="3517" spans="12:17" x14ac:dyDescent="0.25">
      <c r="L3517" s="48"/>
      <c r="M3517" s="48"/>
      <c r="N3517" s="48"/>
      <c r="O3517" s="48"/>
      <c r="P3517" s="48"/>
      <c r="Q3517" s="48"/>
    </row>
    <row r="3518" spans="12:17" x14ac:dyDescent="0.25">
      <c r="L3518" s="48"/>
      <c r="M3518" s="48"/>
      <c r="N3518" s="48"/>
      <c r="O3518" s="48"/>
      <c r="P3518" s="48"/>
      <c r="Q3518" s="48"/>
    </row>
    <row r="3519" spans="12:17" x14ac:dyDescent="0.25">
      <c r="L3519" s="48"/>
      <c r="M3519" s="48"/>
      <c r="N3519" s="48"/>
      <c r="O3519" s="48"/>
      <c r="P3519" s="48"/>
      <c r="Q3519" s="48"/>
    </row>
    <row r="3520" spans="12:17" x14ac:dyDescent="0.25">
      <c r="L3520" s="48"/>
      <c r="M3520" s="48"/>
      <c r="N3520" s="48"/>
      <c r="O3520" s="48"/>
      <c r="P3520" s="48"/>
      <c r="Q3520" s="48"/>
    </row>
    <row r="3521" spans="12:17" x14ac:dyDescent="0.25">
      <c r="L3521" s="48"/>
      <c r="M3521" s="48"/>
      <c r="N3521" s="48"/>
      <c r="O3521" s="48"/>
      <c r="P3521" s="48"/>
      <c r="Q3521" s="48"/>
    </row>
    <row r="3522" spans="12:17" x14ac:dyDescent="0.25">
      <c r="L3522" s="48"/>
      <c r="M3522" s="48"/>
      <c r="N3522" s="48"/>
      <c r="O3522" s="48"/>
      <c r="P3522" s="48"/>
      <c r="Q3522" s="48"/>
    </row>
    <row r="3523" spans="12:17" x14ac:dyDescent="0.25">
      <c r="L3523" s="48"/>
      <c r="M3523" s="48"/>
      <c r="N3523" s="48"/>
      <c r="O3523" s="48"/>
      <c r="P3523" s="48"/>
      <c r="Q3523" s="48"/>
    </row>
    <row r="3524" spans="12:17" x14ac:dyDescent="0.25">
      <c r="L3524" s="48"/>
      <c r="M3524" s="48"/>
      <c r="N3524" s="48"/>
      <c r="O3524" s="48"/>
      <c r="P3524" s="48"/>
      <c r="Q3524" s="48"/>
    </row>
    <row r="3525" spans="12:17" x14ac:dyDescent="0.25">
      <c r="L3525" s="48"/>
      <c r="M3525" s="48"/>
      <c r="N3525" s="48"/>
      <c r="O3525" s="48"/>
      <c r="P3525" s="48"/>
      <c r="Q3525" s="48"/>
    </row>
    <row r="3526" spans="12:17" x14ac:dyDescent="0.25">
      <c r="L3526" s="48"/>
      <c r="M3526" s="48"/>
      <c r="N3526" s="48"/>
      <c r="O3526" s="48"/>
      <c r="P3526" s="48"/>
      <c r="Q3526" s="48"/>
    </row>
    <row r="3527" spans="12:17" x14ac:dyDescent="0.25">
      <c r="L3527" s="48"/>
      <c r="M3527" s="48"/>
      <c r="N3527" s="48"/>
      <c r="O3527" s="48"/>
      <c r="P3527" s="48"/>
      <c r="Q3527" s="48"/>
    </row>
    <row r="3528" spans="12:17" x14ac:dyDescent="0.25">
      <c r="L3528" s="48"/>
      <c r="M3528" s="48"/>
      <c r="N3528" s="48"/>
      <c r="O3528" s="48"/>
      <c r="P3528" s="48"/>
      <c r="Q3528" s="48"/>
    </row>
    <row r="3529" spans="12:17" x14ac:dyDescent="0.25">
      <c r="L3529" s="48"/>
      <c r="M3529" s="48"/>
      <c r="N3529" s="48"/>
      <c r="O3529" s="48"/>
      <c r="P3529" s="48"/>
      <c r="Q3529" s="48"/>
    </row>
    <row r="3530" spans="12:17" x14ac:dyDescent="0.25">
      <c r="L3530" s="48"/>
      <c r="M3530" s="48"/>
      <c r="N3530" s="48"/>
      <c r="O3530" s="48"/>
      <c r="P3530" s="48"/>
      <c r="Q3530" s="48"/>
    </row>
    <row r="3531" spans="12:17" x14ac:dyDescent="0.25">
      <c r="L3531" s="48"/>
      <c r="M3531" s="48"/>
      <c r="N3531" s="48"/>
      <c r="O3531" s="48"/>
      <c r="P3531" s="48"/>
      <c r="Q3531" s="48"/>
    </row>
    <row r="3532" spans="12:17" x14ac:dyDescent="0.25">
      <c r="L3532" s="48"/>
      <c r="M3532" s="48"/>
      <c r="N3532" s="48"/>
      <c r="O3532" s="48"/>
      <c r="P3532" s="48"/>
      <c r="Q3532" s="48"/>
    </row>
    <row r="3533" spans="12:17" x14ac:dyDescent="0.25">
      <c r="L3533" s="48"/>
      <c r="M3533" s="48"/>
      <c r="N3533" s="48"/>
      <c r="O3533" s="48"/>
      <c r="P3533" s="48"/>
      <c r="Q3533" s="48"/>
    </row>
    <row r="3534" spans="12:17" x14ac:dyDescent="0.25">
      <c r="L3534" s="48"/>
      <c r="M3534" s="48"/>
      <c r="N3534" s="48"/>
      <c r="O3534" s="48"/>
      <c r="P3534" s="48"/>
      <c r="Q3534" s="48"/>
    </row>
    <row r="3535" spans="12:17" x14ac:dyDescent="0.25">
      <c r="L3535" s="48"/>
      <c r="M3535" s="48"/>
      <c r="N3535" s="48"/>
      <c r="O3535" s="48"/>
      <c r="P3535" s="48"/>
      <c r="Q3535" s="48"/>
    </row>
    <row r="3536" spans="12:17" x14ac:dyDescent="0.25">
      <c r="L3536" s="48"/>
      <c r="M3536" s="48"/>
      <c r="N3536" s="48"/>
      <c r="O3536" s="48"/>
      <c r="P3536" s="48"/>
      <c r="Q3536" s="48"/>
    </row>
    <row r="3537" spans="12:17" x14ac:dyDescent="0.25">
      <c r="L3537" s="48"/>
      <c r="M3537" s="48"/>
      <c r="N3537" s="48"/>
      <c r="O3537" s="48"/>
      <c r="P3537" s="48"/>
      <c r="Q3537" s="48"/>
    </row>
    <row r="3538" spans="12:17" x14ac:dyDescent="0.25">
      <c r="L3538" s="48"/>
      <c r="M3538" s="48"/>
      <c r="N3538" s="48"/>
      <c r="O3538" s="48"/>
      <c r="P3538" s="48"/>
      <c r="Q3538" s="48"/>
    </row>
    <row r="3539" spans="12:17" x14ac:dyDescent="0.25">
      <c r="L3539" s="48"/>
      <c r="M3539" s="48"/>
      <c r="N3539" s="48"/>
      <c r="O3539" s="48"/>
      <c r="P3539" s="48"/>
      <c r="Q3539" s="48"/>
    </row>
    <row r="3540" spans="12:17" x14ac:dyDescent="0.25">
      <c r="L3540" s="48"/>
      <c r="M3540" s="48"/>
      <c r="N3540" s="48"/>
      <c r="O3540" s="48"/>
      <c r="P3540" s="48"/>
      <c r="Q3540" s="48"/>
    </row>
    <row r="3541" spans="12:17" x14ac:dyDescent="0.25">
      <c r="L3541" s="48"/>
      <c r="M3541" s="48"/>
      <c r="N3541" s="48"/>
      <c r="O3541" s="48"/>
      <c r="P3541" s="48"/>
      <c r="Q3541" s="48"/>
    </row>
    <row r="3542" spans="12:17" x14ac:dyDescent="0.25">
      <c r="L3542" s="48"/>
      <c r="M3542" s="48"/>
      <c r="N3542" s="48"/>
      <c r="O3542" s="48"/>
      <c r="P3542" s="48"/>
      <c r="Q3542" s="48"/>
    </row>
    <row r="3543" spans="12:17" x14ac:dyDescent="0.25">
      <c r="L3543" s="48"/>
      <c r="M3543" s="48"/>
      <c r="N3543" s="48"/>
      <c r="O3543" s="48"/>
      <c r="P3543" s="48"/>
      <c r="Q3543" s="48"/>
    </row>
    <row r="3544" spans="12:17" x14ac:dyDescent="0.25">
      <c r="L3544" s="48"/>
      <c r="M3544" s="48"/>
      <c r="N3544" s="48"/>
      <c r="O3544" s="48"/>
      <c r="P3544" s="48"/>
      <c r="Q3544" s="48"/>
    </row>
    <row r="3545" spans="12:17" x14ac:dyDescent="0.25">
      <c r="L3545" s="48"/>
      <c r="M3545" s="48"/>
      <c r="N3545" s="48"/>
      <c r="O3545" s="48"/>
      <c r="P3545" s="48"/>
      <c r="Q3545" s="48"/>
    </row>
    <row r="3546" spans="12:17" x14ac:dyDescent="0.25">
      <c r="L3546" s="48"/>
      <c r="M3546" s="48"/>
      <c r="N3546" s="48"/>
      <c r="O3546" s="48"/>
      <c r="P3546" s="48"/>
      <c r="Q3546" s="48"/>
    </row>
    <row r="3547" spans="12:17" x14ac:dyDescent="0.25">
      <c r="L3547" s="48"/>
      <c r="M3547" s="48"/>
      <c r="N3547" s="48"/>
      <c r="O3547" s="48"/>
      <c r="P3547" s="48"/>
      <c r="Q3547" s="48"/>
    </row>
    <row r="3548" spans="12:17" x14ac:dyDescent="0.25">
      <c r="L3548" s="48"/>
      <c r="M3548" s="48"/>
      <c r="N3548" s="48"/>
      <c r="O3548" s="48"/>
      <c r="P3548" s="48"/>
      <c r="Q3548" s="48"/>
    </row>
    <row r="3549" spans="12:17" x14ac:dyDescent="0.25">
      <c r="L3549" s="48"/>
      <c r="M3549" s="48"/>
      <c r="N3549" s="48"/>
      <c r="O3549" s="48"/>
      <c r="P3549" s="48"/>
      <c r="Q3549" s="48"/>
    </row>
    <row r="3550" spans="12:17" x14ac:dyDescent="0.25">
      <c r="L3550" s="48"/>
      <c r="M3550" s="48"/>
      <c r="N3550" s="48"/>
      <c r="O3550" s="48"/>
      <c r="P3550" s="48"/>
      <c r="Q3550" s="48"/>
    </row>
    <row r="3551" spans="12:17" x14ac:dyDescent="0.25">
      <c r="L3551" s="48"/>
      <c r="M3551" s="48"/>
      <c r="N3551" s="48"/>
      <c r="O3551" s="48"/>
      <c r="P3551" s="48"/>
      <c r="Q3551" s="48"/>
    </row>
    <row r="3552" spans="12:17" x14ac:dyDescent="0.25">
      <c r="L3552" s="48"/>
      <c r="M3552" s="48"/>
      <c r="N3552" s="48"/>
      <c r="O3552" s="48"/>
      <c r="P3552" s="48"/>
      <c r="Q3552" s="48"/>
    </row>
    <row r="3553" spans="12:17" x14ac:dyDescent="0.25">
      <c r="L3553" s="48"/>
      <c r="M3553" s="48"/>
      <c r="N3553" s="48"/>
      <c r="O3553" s="48"/>
      <c r="P3553" s="48"/>
      <c r="Q3553" s="48"/>
    </row>
    <row r="3554" spans="12:17" x14ac:dyDescent="0.25">
      <c r="L3554" s="48"/>
      <c r="M3554" s="48"/>
      <c r="N3554" s="48"/>
      <c r="O3554" s="48"/>
      <c r="P3554" s="48"/>
      <c r="Q3554" s="48"/>
    </row>
    <row r="3555" spans="12:17" x14ac:dyDescent="0.25">
      <c r="L3555" s="48"/>
      <c r="M3555" s="48"/>
      <c r="N3555" s="48"/>
      <c r="O3555" s="48"/>
      <c r="P3555" s="48"/>
      <c r="Q3555" s="48"/>
    </row>
    <row r="3556" spans="12:17" x14ac:dyDescent="0.25">
      <c r="L3556" s="48"/>
      <c r="M3556" s="48"/>
      <c r="N3556" s="48"/>
      <c r="O3556" s="48"/>
      <c r="P3556" s="48"/>
      <c r="Q3556" s="48"/>
    </row>
    <row r="3557" spans="12:17" x14ac:dyDescent="0.25">
      <c r="L3557" s="48"/>
      <c r="M3557" s="48"/>
      <c r="N3557" s="48"/>
      <c r="O3557" s="48"/>
      <c r="P3557" s="48"/>
      <c r="Q3557" s="48"/>
    </row>
    <row r="3558" spans="12:17" x14ac:dyDescent="0.25">
      <c r="L3558" s="48"/>
      <c r="M3558" s="48"/>
      <c r="N3558" s="48"/>
      <c r="O3558" s="48"/>
      <c r="P3558" s="48"/>
      <c r="Q3558" s="48"/>
    </row>
    <row r="3559" spans="12:17" x14ac:dyDescent="0.25">
      <c r="L3559" s="48"/>
      <c r="M3559" s="48"/>
      <c r="N3559" s="48"/>
      <c r="O3559" s="48"/>
      <c r="P3559" s="48"/>
      <c r="Q3559" s="48"/>
    </row>
    <row r="3560" spans="12:17" x14ac:dyDescent="0.25">
      <c r="L3560" s="48"/>
      <c r="M3560" s="48"/>
      <c r="N3560" s="48"/>
      <c r="O3560" s="48"/>
      <c r="P3560" s="48"/>
      <c r="Q3560" s="48"/>
    </row>
    <row r="3561" spans="12:17" x14ac:dyDescent="0.25">
      <c r="L3561" s="48"/>
      <c r="M3561" s="48"/>
      <c r="N3561" s="48"/>
      <c r="O3561" s="48"/>
      <c r="P3561" s="48"/>
      <c r="Q3561" s="48"/>
    </row>
  </sheetData>
  <mergeCells count="20">
    <mergeCell ref="Q8:R8"/>
    <mergeCell ref="Z8:AA8"/>
    <mergeCell ref="I9:J9"/>
    <mergeCell ref="K9:M9"/>
    <mergeCell ref="I8:J8"/>
    <mergeCell ref="K8:M8"/>
    <mergeCell ref="N8:O8"/>
    <mergeCell ref="BR2:BR4"/>
    <mergeCell ref="Y1:Z1"/>
    <mergeCell ref="Y2:Z2"/>
    <mergeCell ref="E1:E4"/>
    <mergeCell ref="Q1:R1"/>
    <mergeCell ref="F1:G4"/>
    <mergeCell ref="I1:L1"/>
    <mergeCell ref="H2:L2"/>
    <mergeCell ref="J3:L3"/>
    <mergeCell ref="N3:O3"/>
    <mergeCell ref="J4:L4"/>
    <mergeCell ref="N1:O1"/>
    <mergeCell ref="M2:M3"/>
  </mergeCells>
  <phoneticPr fontId="59" type="noConversion"/>
  <pageMargins left="0.7" right="0.7" top="0.75" bottom="0.75" header="0.3" footer="0.3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7"/>
  <dimension ref="A1:BU50"/>
  <sheetViews>
    <sheetView showGridLines="0" view="pageBreakPreview" zoomScaleNormal="90" zoomScaleSheetLayoutView="100" zoomScalePageLayoutView="115" workbookViewId="0">
      <selection activeCell="E37" sqref="E37"/>
    </sheetView>
  </sheetViews>
  <sheetFormatPr defaultColWidth="8.88671875" defaultRowHeight="14.4" x14ac:dyDescent="0.3"/>
  <cols>
    <col min="1" max="1" width="5.5546875" bestFit="1" customWidth="1"/>
    <col min="2" max="2" width="16.44140625" bestFit="1" customWidth="1"/>
    <col min="3" max="3" width="11" bestFit="1" customWidth="1"/>
    <col min="4" max="4" width="19.33203125" bestFit="1" customWidth="1"/>
    <col min="5" max="7" width="14.6640625" style="116" customWidth="1"/>
    <col min="8" max="29" width="14.6640625" customWidth="1"/>
    <col min="30" max="30" width="14.6640625" customWidth="1" collapsed="1"/>
    <col min="31" max="39" width="14.6640625" customWidth="1"/>
    <col min="40" max="40" width="14.6640625" customWidth="1" collapsed="1"/>
    <col min="41" max="49" width="14.6640625" customWidth="1"/>
    <col min="50" max="50" width="14.6640625" customWidth="1" collapsed="1"/>
    <col min="51" max="59" width="14.6640625" customWidth="1"/>
    <col min="60" max="60" width="14.6640625" customWidth="1" collapsed="1"/>
    <col min="61" max="69" width="14.6640625" customWidth="1"/>
    <col min="70" max="70" width="14.6640625" style="420" customWidth="1" collapsed="1"/>
    <col min="71" max="71" width="15.109375" bestFit="1" customWidth="1"/>
  </cols>
  <sheetData>
    <row r="1" spans="1:70" s="116" customFormat="1" ht="64.349999999999994" customHeight="1" x14ac:dyDescent="0.3">
      <c r="BR1" s="420"/>
    </row>
    <row r="2" spans="1:70" s="116" customFormat="1" x14ac:dyDescent="0.3">
      <c r="A2" s="621" t="s">
        <v>317</v>
      </c>
      <c r="B2" s="621"/>
      <c r="C2" s="621"/>
      <c r="D2" s="626" t="s">
        <v>262</v>
      </c>
      <c r="E2" s="595" t="s">
        <v>263</v>
      </c>
      <c r="F2" s="596"/>
      <c r="G2" s="496"/>
      <c r="H2" s="599" t="s">
        <v>300</v>
      </c>
      <c r="I2" s="588"/>
      <c r="J2" s="588"/>
      <c r="K2" s="589"/>
      <c r="L2" s="542" t="s">
        <v>223</v>
      </c>
      <c r="M2" s="588" t="s">
        <v>224</v>
      </c>
      <c r="N2" s="589"/>
      <c r="O2" s="497"/>
      <c r="P2" s="587"/>
      <c r="Q2" s="587"/>
      <c r="R2" s="500"/>
      <c r="S2" s="500"/>
      <c r="T2" s="500"/>
      <c r="U2" s="500"/>
      <c r="V2" s="500"/>
      <c r="W2" s="501"/>
      <c r="X2" s="588" t="s">
        <v>332</v>
      </c>
      <c r="Y2" s="589"/>
      <c r="Z2" s="502" t="s">
        <v>225</v>
      </c>
      <c r="AA2" s="502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3"/>
      <c r="BO2" s="503"/>
      <c r="BP2" s="503"/>
      <c r="BQ2" s="504"/>
      <c r="BR2" s="420"/>
    </row>
    <row r="3" spans="1:70" s="116" customFormat="1" ht="14.4" customHeight="1" x14ac:dyDescent="0.3">
      <c r="A3" s="621"/>
      <c r="B3" s="621"/>
      <c r="C3" s="621"/>
      <c r="D3" s="626"/>
      <c r="E3" s="595"/>
      <c r="F3" s="596"/>
      <c r="G3" s="600" t="s">
        <v>297</v>
      </c>
      <c r="H3" s="590"/>
      <c r="I3" s="590"/>
      <c r="J3" s="590"/>
      <c r="K3" s="591"/>
      <c r="L3" s="606" t="s">
        <v>301</v>
      </c>
      <c r="M3" s="543"/>
      <c r="N3" s="544"/>
      <c r="O3" s="499"/>
      <c r="P3" s="362"/>
      <c r="Q3" s="362"/>
      <c r="R3" s="367"/>
      <c r="S3" s="367"/>
      <c r="T3" s="370"/>
      <c r="U3" s="370"/>
      <c r="V3" s="370"/>
      <c r="W3" s="505"/>
      <c r="X3" s="590" t="s">
        <v>303</v>
      </c>
      <c r="Y3" s="591"/>
      <c r="Z3" s="369"/>
      <c r="AA3" s="369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585" t="s">
        <v>319</v>
      </c>
      <c r="BR3" s="420"/>
    </row>
    <row r="4" spans="1:70" s="116" customFormat="1" x14ac:dyDescent="0.3">
      <c r="A4" s="621"/>
      <c r="B4" s="621"/>
      <c r="C4" s="621"/>
      <c r="D4" s="626"/>
      <c r="E4" s="595"/>
      <c r="F4" s="596"/>
      <c r="G4" s="362"/>
      <c r="H4" s="362"/>
      <c r="I4" s="601" t="s">
        <v>296</v>
      </c>
      <c r="J4" s="590"/>
      <c r="K4" s="591"/>
      <c r="L4" s="607"/>
      <c r="M4" s="602" t="s">
        <v>330</v>
      </c>
      <c r="N4" s="601"/>
      <c r="O4" s="548"/>
      <c r="P4" s="362"/>
      <c r="Q4" s="362"/>
      <c r="R4" s="367"/>
      <c r="S4" s="367"/>
      <c r="T4" s="370"/>
      <c r="U4" s="370"/>
      <c r="V4" s="370"/>
      <c r="W4" s="506"/>
      <c r="X4" s="362"/>
      <c r="Y4" s="492"/>
      <c r="Z4" s="369"/>
      <c r="AA4" s="369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585"/>
      <c r="BR4" s="420"/>
    </row>
    <row r="5" spans="1:70" s="116" customFormat="1" x14ac:dyDescent="0.3">
      <c r="A5" s="621"/>
      <c r="B5" s="621"/>
      <c r="C5" s="621"/>
      <c r="D5" s="627"/>
      <c r="E5" s="597"/>
      <c r="F5" s="598"/>
      <c r="G5" s="362"/>
      <c r="H5" s="362"/>
      <c r="I5" s="603" t="s">
        <v>298</v>
      </c>
      <c r="J5" s="604"/>
      <c r="K5" s="605"/>
      <c r="L5" s="492"/>
      <c r="M5" s="545"/>
      <c r="N5" s="363"/>
      <c r="O5" s="362"/>
      <c r="P5" s="362"/>
      <c r="Q5" s="362"/>
      <c r="R5" s="367"/>
      <c r="S5" s="411"/>
      <c r="T5" s="370"/>
      <c r="U5" s="370"/>
      <c r="V5" s="370"/>
      <c r="W5" s="507"/>
      <c r="X5" s="362"/>
      <c r="Y5" s="363"/>
      <c r="Z5" s="369"/>
      <c r="AA5" s="369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586"/>
      <c r="BR5" s="420"/>
    </row>
    <row r="6" spans="1:70" s="116" customFormat="1" x14ac:dyDescent="0.3">
      <c r="A6" s="621"/>
      <c r="B6" s="621"/>
      <c r="C6" s="621"/>
      <c r="D6" s="449" t="s">
        <v>261</v>
      </c>
      <c r="E6" s="365" t="s">
        <v>61</v>
      </c>
      <c r="F6" s="365" t="s">
        <v>61</v>
      </c>
      <c r="G6" s="451" t="s">
        <v>61</v>
      </c>
      <c r="H6" s="365" t="s">
        <v>61</v>
      </c>
      <c r="I6" s="365" t="s">
        <v>61</v>
      </c>
      <c r="J6" s="447" t="s">
        <v>61</v>
      </c>
      <c r="K6" s="448" t="s">
        <v>61</v>
      </c>
      <c r="L6" s="546" t="s">
        <v>299</v>
      </c>
      <c r="M6" s="547" t="s">
        <v>331</v>
      </c>
      <c r="N6" s="454"/>
      <c r="O6" s="454" t="s">
        <v>302</v>
      </c>
      <c r="P6" s="366"/>
      <c r="Q6" s="366"/>
      <c r="R6" s="366"/>
      <c r="S6" s="366"/>
      <c r="T6" s="366"/>
      <c r="U6" s="366"/>
      <c r="V6" s="366"/>
      <c r="W6" s="454"/>
      <c r="X6" s="366"/>
      <c r="Y6" s="454"/>
      <c r="Z6" s="366" t="s">
        <v>304</v>
      </c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420"/>
    </row>
    <row r="7" spans="1:70" x14ac:dyDescent="0.3">
      <c r="A7" s="621"/>
      <c r="B7" s="621"/>
      <c r="C7" s="621"/>
      <c r="D7" s="449" t="s">
        <v>305</v>
      </c>
      <c r="E7" s="368">
        <v>1</v>
      </c>
      <c r="F7" s="368">
        <v>2</v>
      </c>
      <c r="G7" s="449">
        <v>3</v>
      </c>
      <c r="H7" s="368">
        <v>4</v>
      </c>
      <c r="I7" s="368">
        <v>5</v>
      </c>
      <c r="J7" s="368">
        <v>6</v>
      </c>
      <c r="K7" s="449">
        <v>7</v>
      </c>
      <c r="L7" s="368">
        <v>8</v>
      </c>
      <c r="M7" s="368">
        <v>9</v>
      </c>
      <c r="N7" s="449">
        <v>10</v>
      </c>
      <c r="O7" s="368">
        <v>11</v>
      </c>
      <c r="P7" s="368">
        <v>12</v>
      </c>
      <c r="Q7" s="368">
        <v>13</v>
      </c>
      <c r="R7" s="368">
        <v>14</v>
      </c>
      <c r="S7" s="368">
        <v>15</v>
      </c>
      <c r="T7" s="368">
        <v>16</v>
      </c>
      <c r="U7" s="368">
        <v>17</v>
      </c>
      <c r="V7" s="368">
        <v>18</v>
      </c>
      <c r="W7" s="449">
        <v>19</v>
      </c>
      <c r="X7" s="368">
        <v>20</v>
      </c>
      <c r="Y7" s="449">
        <v>21</v>
      </c>
      <c r="Z7" s="368">
        <v>22</v>
      </c>
      <c r="AA7" s="368">
        <v>23</v>
      </c>
      <c r="AB7" s="368">
        <v>24</v>
      </c>
      <c r="AC7" s="368">
        <v>25</v>
      </c>
      <c r="AD7" s="368">
        <v>26</v>
      </c>
      <c r="AE7" s="368">
        <v>27</v>
      </c>
      <c r="AF7" s="368">
        <v>28</v>
      </c>
      <c r="AG7" s="368">
        <v>29</v>
      </c>
      <c r="AH7" s="368">
        <v>30</v>
      </c>
      <c r="AI7" s="368">
        <v>31</v>
      </c>
      <c r="AJ7" s="368">
        <v>32</v>
      </c>
      <c r="AK7" s="368">
        <v>33</v>
      </c>
      <c r="AL7" s="368">
        <v>34</v>
      </c>
      <c r="AM7" s="368">
        <v>35</v>
      </c>
      <c r="AN7" s="368">
        <v>36</v>
      </c>
      <c r="AO7" s="368">
        <v>37</v>
      </c>
      <c r="AP7" s="368">
        <v>38</v>
      </c>
      <c r="AQ7" s="368">
        <v>39</v>
      </c>
      <c r="AR7" s="368">
        <v>40</v>
      </c>
      <c r="AS7" s="368">
        <v>41</v>
      </c>
      <c r="AT7" s="368">
        <v>42</v>
      </c>
      <c r="AU7" s="368">
        <v>43</v>
      </c>
      <c r="AV7" s="368">
        <v>44</v>
      </c>
      <c r="AW7" s="368">
        <v>45</v>
      </c>
      <c r="AX7" s="368">
        <v>46</v>
      </c>
      <c r="AY7" s="368">
        <v>47</v>
      </c>
      <c r="AZ7" s="368">
        <v>48</v>
      </c>
      <c r="BA7" s="368">
        <v>49</v>
      </c>
      <c r="BB7" s="368">
        <v>50</v>
      </c>
      <c r="BC7" s="368">
        <v>51</v>
      </c>
      <c r="BD7" s="368">
        <v>52</v>
      </c>
      <c r="BE7" s="368">
        <v>53</v>
      </c>
      <c r="BF7" s="368">
        <v>54</v>
      </c>
      <c r="BG7" s="368">
        <v>55</v>
      </c>
      <c r="BH7" s="368">
        <v>56</v>
      </c>
      <c r="BI7" s="368">
        <v>57</v>
      </c>
      <c r="BJ7" s="368">
        <v>58</v>
      </c>
      <c r="BK7" s="368">
        <v>59</v>
      </c>
      <c r="BL7" s="368">
        <v>60</v>
      </c>
      <c r="BM7" s="368">
        <v>61</v>
      </c>
      <c r="BN7" s="368">
        <v>62</v>
      </c>
      <c r="BO7" s="368">
        <v>63</v>
      </c>
      <c r="BP7" s="368">
        <v>64</v>
      </c>
      <c r="BQ7" s="368">
        <v>65</v>
      </c>
      <c r="BR7" s="374"/>
    </row>
    <row r="8" spans="1:70" s="8" customFormat="1" ht="17.399999999999999" x14ac:dyDescent="0.3">
      <c r="A8" s="24"/>
      <c r="B8" s="225" t="s">
        <v>220</v>
      </c>
      <c r="H8" s="226"/>
      <c r="I8" s="226"/>
      <c r="J8" s="227"/>
      <c r="K8" s="228"/>
      <c r="L8" s="227"/>
      <c r="M8" s="229"/>
      <c r="N8" s="226"/>
      <c r="O8" s="226"/>
      <c r="P8" s="229"/>
      <c r="Q8" s="229"/>
      <c r="R8" s="226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6"/>
    </row>
    <row r="9" spans="1:70" s="167" customFormat="1" ht="15" thickBot="1" x14ac:dyDescent="0.35">
      <c r="B9" s="424" t="s">
        <v>312</v>
      </c>
      <c r="C9" s="424" t="s">
        <v>313</v>
      </c>
      <c r="D9" s="425" t="s">
        <v>66</v>
      </c>
      <c r="E9" s="426">
        <v>2023</v>
      </c>
      <c r="F9" s="426">
        <v>2024</v>
      </c>
      <c r="G9" s="426">
        <v>2025</v>
      </c>
      <c r="H9" s="427">
        <v>2026</v>
      </c>
      <c r="I9" s="427">
        <v>2027</v>
      </c>
      <c r="J9" s="427">
        <v>2028</v>
      </c>
      <c r="K9" s="427">
        <v>2029</v>
      </c>
      <c r="L9" s="427">
        <v>2030</v>
      </c>
      <c r="M9" s="427">
        <v>2031</v>
      </c>
      <c r="N9" s="427">
        <v>2032</v>
      </c>
      <c r="O9" s="427">
        <v>2033</v>
      </c>
      <c r="P9" s="427">
        <v>2034</v>
      </c>
      <c r="Q9" s="427">
        <v>2035</v>
      </c>
      <c r="R9" s="427">
        <v>2036</v>
      </c>
      <c r="S9" s="427">
        <v>2037</v>
      </c>
      <c r="T9" s="427">
        <v>2038</v>
      </c>
      <c r="U9" s="427">
        <v>2039</v>
      </c>
      <c r="V9" s="427">
        <v>2040</v>
      </c>
      <c r="W9" s="427">
        <v>2041</v>
      </c>
      <c r="X9" s="427">
        <v>2042</v>
      </c>
      <c r="Y9" s="427">
        <v>2043</v>
      </c>
      <c r="Z9" s="427">
        <v>2044</v>
      </c>
      <c r="AA9" s="427">
        <v>2045</v>
      </c>
      <c r="AB9" s="427">
        <v>2046</v>
      </c>
      <c r="AC9" s="427">
        <v>2047</v>
      </c>
      <c r="AD9" s="427">
        <v>2048</v>
      </c>
      <c r="AE9" s="427">
        <v>2049</v>
      </c>
      <c r="AF9" s="427">
        <v>2050</v>
      </c>
      <c r="AG9" s="427">
        <v>2051</v>
      </c>
      <c r="AH9" s="427">
        <v>2052</v>
      </c>
      <c r="AI9" s="427">
        <v>2053</v>
      </c>
      <c r="AJ9" s="427">
        <v>2054</v>
      </c>
      <c r="AK9" s="427">
        <v>2055</v>
      </c>
      <c r="AL9" s="427">
        <v>2056</v>
      </c>
      <c r="AM9" s="427">
        <v>2057</v>
      </c>
      <c r="AN9" s="427">
        <v>2058</v>
      </c>
      <c r="AO9" s="427">
        <v>2059</v>
      </c>
      <c r="AP9" s="427">
        <v>2060</v>
      </c>
      <c r="AQ9" s="427">
        <v>2061</v>
      </c>
      <c r="AR9" s="427">
        <v>2062</v>
      </c>
      <c r="AS9" s="427">
        <v>2063</v>
      </c>
      <c r="AT9" s="427">
        <v>2064</v>
      </c>
      <c r="AU9" s="427">
        <v>2065</v>
      </c>
      <c r="AV9" s="427">
        <v>2066</v>
      </c>
      <c r="AW9" s="427">
        <v>2067</v>
      </c>
      <c r="AX9" s="427">
        <v>2068</v>
      </c>
      <c r="AY9" s="427">
        <v>2069</v>
      </c>
      <c r="AZ9" s="427">
        <v>2070</v>
      </c>
      <c r="BA9" s="427">
        <v>2071</v>
      </c>
      <c r="BB9" s="427">
        <v>2072</v>
      </c>
      <c r="BC9" s="427">
        <v>2073</v>
      </c>
      <c r="BD9" s="427">
        <v>2074</v>
      </c>
      <c r="BE9" s="427">
        <v>2075</v>
      </c>
      <c r="BF9" s="427">
        <v>2076</v>
      </c>
      <c r="BG9" s="427">
        <v>2077</v>
      </c>
      <c r="BH9" s="427">
        <v>2078</v>
      </c>
      <c r="BI9" s="427">
        <v>2079</v>
      </c>
      <c r="BJ9" s="427">
        <v>2080</v>
      </c>
      <c r="BK9" s="427">
        <v>2081</v>
      </c>
      <c r="BL9" s="427">
        <v>2082</v>
      </c>
      <c r="BM9" s="427">
        <v>2083</v>
      </c>
      <c r="BN9" s="427">
        <v>2084</v>
      </c>
      <c r="BO9" s="427">
        <v>2085</v>
      </c>
      <c r="BP9" s="427">
        <v>2086</v>
      </c>
      <c r="BQ9" s="427">
        <v>2087</v>
      </c>
      <c r="BR9" s="458"/>
    </row>
    <row r="10" spans="1:70" s="167" customFormat="1" ht="15" thickTop="1" x14ac:dyDescent="0.3">
      <c r="B10" s="624" t="s">
        <v>220</v>
      </c>
      <c r="C10" s="628" t="s">
        <v>264</v>
      </c>
      <c r="D10" s="175" t="s">
        <v>67</v>
      </c>
      <c r="E10" s="246"/>
      <c r="F10" s="246"/>
      <c r="G10" s="246"/>
      <c r="H10" s="324"/>
      <c r="I10" s="324"/>
      <c r="J10" s="324"/>
      <c r="K10" s="324"/>
      <c r="L10" s="230">
        <v>14518000</v>
      </c>
      <c r="M10" s="230">
        <v>14518000</v>
      </c>
      <c r="N10" s="230">
        <f t="shared" ref="N10:BQ10" si="0">M10</f>
        <v>14518000</v>
      </c>
      <c r="O10" s="230">
        <f t="shared" si="0"/>
        <v>14518000</v>
      </c>
      <c r="P10" s="230">
        <f t="shared" si="0"/>
        <v>14518000</v>
      </c>
      <c r="Q10" s="230">
        <f t="shared" si="0"/>
        <v>14518000</v>
      </c>
      <c r="R10" s="230">
        <f t="shared" si="0"/>
        <v>14518000</v>
      </c>
      <c r="S10" s="230">
        <f t="shared" si="0"/>
        <v>14518000</v>
      </c>
      <c r="T10" s="230">
        <f t="shared" si="0"/>
        <v>14518000</v>
      </c>
      <c r="U10" s="230">
        <f t="shared" si="0"/>
        <v>14518000</v>
      </c>
      <c r="V10" s="230">
        <f t="shared" si="0"/>
        <v>14518000</v>
      </c>
      <c r="W10" s="230">
        <f t="shared" si="0"/>
        <v>14518000</v>
      </c>
      <c r="X10" s="230">
        <f t="shared" si="0"/>
        <v>14518000</v>
      </c>
      <c r="Y10" s="230">
        <f t="shared" si="0"/>
        <v>14518000</v>
      </c>
      <c r="Z10" s="230">
        <f t="shared" si="0"/>
        <v>14518000</v>
      </c>
      <c r="AA10" s="230">
        <f t="shared" si="0"/>
        <v>14518000</v>
      </c>
      <c r="AB10" s="230">
        <f t="shared" si="0"/>
        <v>14518000</v>
      </c>
      <c r="AC10" s="230">
        <f t="shared" si="0"/>
        <v>14518000</v>
      </c>
      <c r="AD10" s="230">
        <f t="shared" si="0"/>
        <v>14518000</v>
      </c>
      <c r="AE10" s="230">
        <f t="shared" si="0"/>
        <v>14518000</v>
      </c>
      <c r="AF10" s="230">
        <f t="shared" si="0"/>
        <v>14518000</v>
      </c>
      <c r="AG10" s="230">
        <f t="shared" si="0"/>
        <v>14518000</v>
      </c>
      <c r="AH10" s="230">
        <f t="shared" si="0"/>
        <v>14518000</v>
      </c>
      <c r="AI10" s="230">
        <f t="shared" si="0"/>
        <v>14518000</v>
      </c>
      <c r="AJ10" s="230">
        <f t="shared" si="0"/>
        <v>14518000</v>
      </c>
      <c r="AK10" s="230">
        <f t="shared" si="0"/>
        <v>14518000</v>
      </c>
      <c r="AL10" s="230">
        <f t="shared" si="0"/>
        <v>14518000</v>
      </c>
      <c r="AM10" s="230">
        <f t="shared" si="0"/>
        <v>14518000</v>
      </c>
      <c r="AN10" s="230">
        <f t="shared" si="0"/>
        <v>14518000</v>
      </c>
      <c r="AO10" s="230">
        <f t="shared" si="0"/>
        <v>14518000</v>
      </c>
      <c r="AP10" s="230">
        <f t="shared" si="0"/>
        <v>14518000</v>
      </c>
      <c r="AQ10" s="230">
        <f t="shared" si="0"/>
        <v>14518000</v>
      </c>
      <c r="AR10" s="230">
        <f t="shared" si="0"/>
        <v>14518000</v>
      </c>
      <c r="AS10" s="230">
        <f t="shared" si="0"/>
        <v>14518000</v>
      </c>
      <c r="AT10" s="230">
        <f t="shared" si="0"/>
        <v>14518000</v>
      </c>
      <c r="AU10" s="230">
        <f t="shared" si="0"/>
        <v>14518000</v>
      </c>
      <c r="AV10" s="230">
        <f t="shared" si="0"/>
        <v>14518000</v>
      </c>
      <c r="AW10" s="230">
        <f t="shared" si="0"/>
        <v>14518000</v>
      </c>
      <c r="AX10" s="230">
        <f t="shared" si="0"/>
        <v>14518000</v>
      </c>
      <c r="AY10" s="230">
        <f t="shared" si="0"/>
        <v>14518000</v>
      </c>
      <c r="AZ10" s="230">
        <f t="shared" si="0"/>
        <v>14518000</v>
      </c>
      <c r="BA10" s="230">
        <f t="shared" si="0"/>
        <v>14518000</v>
      </c>
      <c r="BB10" s="230">
        <f t="shared" si="0"/>
        <v>14518000</v>
      </c>
      <c r="BC10" s="230">
        <f t="shared" si="0"/>
        <v>14518000</v>
      </c>
      <c r="BD10" s="230">
        <f t="shared" si="0"/>
        <v>14518000</v>
      </c>
      <c r="BE10" s="230">
        <f t="shared" si="0"/>
        <v>14518000</v>
      </c>
      <c r="BF10" s="230">
        <f t="shared" si="0"/>
        <v>14518000</v>
      </c>
      <c r="BG10" s="230">
        <f t="shared" si="0"/>
        <v>14518000</v>
      </c>
      <c r="BH10" s="230">
        <f t="shared" si="0"/>
        <v>14518000</v>
      </c>
      <c r="BI10" s="230">
        <f t="shared" si="0"/>
        <v>14518000</v>
      </c>
      <c r="BJ10" s="230">
        <f t="shared" si="0"/>
        <v>14518000</v>
      </c>
      <c r="BK10" s="230">
        <f t="shared" si="0"/>
        <v>14518000</v>
      </c>
      <c r="BL10" s="230">
        <f t="shared" si="0"/>
        <v>14518000</v>
      </c>
      <c r="BM10" s="230">
        <f t="shared" si="0"/>
        <v>14518000</v>
      </c>
      <c r="BN10" s="230">
        <f t="shared" si="0"/>
        <v>14518000</v>
      </c>
      <c r="BO10" s="230">
        <f t="shared" si="0"/>
        <v>14518000</v>
      </c>
      <c r="BP10" s="230">
        <f t="shared" si="0"/>
        <v>14518000</v>
      </c>
      <c r="BQ10" s="230">
        <f t="shared" si="0"/>
        <v>14518000</v>
      </c>
      <c r="BR10" s="459"/>
    </row>
    <row r="11" spans="1:70" s="167" customFormat="1" x14ac:dyDescent="0.3">
      <c r="B11" s="624"/>
      <c r="C11" s="619"/>
      <c r="D11" s="175" t="s">
        <v>253</v>
      </c>
      <c r="E11" s="246"/>
      <c r="F11" s="246"/>
      <c r="G11" s="246"/>
      <c r="H11" s="324"/>
      <c r="I11" s="324"/>
      <c r="J11" s="324"/>
      <c r="K11" s="324"/>
      <c r="L11" s="230">
        <v>404350</v>
      </c>
      <c r="M11" s="230">
        <v>404350</v>
      </c>
      <c r="N11" s="230">
        <f t="shared" ref="N11:BQ11" si="1">M11</f>
        <v>404350</v>
      </c>
      <c r="O11" s="230">
        <f t="shared" si="1"/>
        <v>404350</v>
      </c>
      <c r="P11" s="230">
        <f t="shared" si="1"/>
        <v>404350</v>
      </c>
      <c r="Q11" s="230">
        <f t="shared" si="1"/>
        <v>404350</v>
      </c>
      <c r="R11" s="230">
        <f t="shared" si="1"/>
        <v>404350</v>
      </c>
      <c r="S11" s="230">
        <f t="shared" si="1"/>
        <v>404350</v>
      </c>
      <c r="T11" s="230">
        <f t="shared" si="1"/>
        <v>404350</v>
      </c>
      <c r="U11" s="230">
        <f t="shared" si="1"/>
        <v>404350</v>
      </c>
      <c r="V11" s="230">
        <f t="shared" si="1"/>
        <v>404350</v>
      </c>
      <c r="W11" s="230">
        <f t="shared" si="1"/>
        <v>404350</v>
      </c>
      <c r="X11" s="230">
        <f t="shared" si="1"/>
        <v>404350</v>
      </c>
      <c r="Y11" s="230">
        <f t="shared" si="1"/>
        <v>404350</v>
      </c>
      <c r="Z11" s="230">
        <f t="shared" si="1"/>
        <v>404350</v>
      </c>
      <c r="AA11" s="230">
        <f t="shared" si="1"/>
        <v>404350</v>
      </c>
      <c r="AB11" s="230">
        <f t="shared" si="1"/>
        <v>404350</v>
      </c>
      <c r="AC11" s="230">
        <f t="shared" si="1"/>
        <v>404350</v>
      </c>
      <c r="AD11" s="230">
        <f t="shared" si="1"/>
        <v>404350</v>
      </c>
      <c r="AE11" s="230">
        <f t="shared" si="1"/>
        <v>404350</v>
      </c>
      <c r="AF11" s="230">
        <f t="shared" si="1"/>
        <v>404350</v>
      </c>
      <c r="AG11" s="230">
        <f t="shared" si="1"/>
        <v>404350</v>
      </c>
      <c r="AH11" s="230">
        <f t="shared" si="1"/>
        <v>404350</v>
      </c>
      <c r="AI11" s="230">
        <f t="shared" si="1"/>
        <v>404350</v>
      </c>
      <c r="AJ11" s="230">
        <f t="shared" si="1"/>
        <v>404350</v>
      </c>
      <c r="AK11" s="230">
        <f t="shared" si="1"/>
        <v>404350</v>
      </c>
      <c r="AL11" s="230">
        <f t="shared" si="1"/>
        <v>404350</v>
      </c>
      <c r="AM11" s="230">
        <f t="shared" si="1"/>
        <v>404350</v>
      </c>
      <c r="AN11" s="230">
        <f t="shared" si="1"/>
        <v>404350</v>
      </c>
      <c r="AO11" s="230">
        <f t="shared" si="1"/>
        <v>404350</v>
      </c>
      <c r="AP11" s="230">
        <f t="shared" si="1"/>
        <v>404350</v>
      </c>
      <c r="AQ11" s="230">
        <f t="shared" si="1"/>
        <v>404350</v>
      </c>
      <c r="AR11" s="230">
        <f t="shared" si="1"/>
        <v>404350</v>
      </c>
      <c r="AS11" s="230">
        <f t="shared" si="1"/>
        <v>404350</v>
      </c>
      <c r="AT11" s="230">
        <f t="shared" si="1"/>
        <v>404350</v>
      </c>
      <c r="AU11" s="230">
        <f t="shared" si="1"/>
        <v>404350</v>
      </c>
      <c r="AV11" s="230">
        <f t="shared" si="1"/>
        <v>404350</v>
      </c>
      <c r="AW11" s="230">
        <f t="shared" si="1"/>
        <v>404350</v>
      </c>
      <c r="AX11" s="230">
        <f t="shared" si="1"/>
        <v>404350</v>
      </c>
      <c r="AY11" s="230">
        <f t="shared" si="1"/>
        <v>404350</v>
      </c>
      <c r="AZ11" s="230">
        <f t="shared" si="1"/>
        <v>404350</v>
      </c>
      <c r="BA11" s="230">
        <f t="shared" si="1"/>
        <v>404350</v>
      </c>
      <c r="BB11" s="230">
        <f t="shared" si="1"/>
        <v>404350</v>
      </c>
      <c r="BC11" s="230">
        <f t="shared" si="1"/>
        <v>404350</v>
      </c>
      <c r="BD11" s="230">
        <f t="shared" si="1"/>
        <v>404350</v>
      </c>
      <c r="BE11" s="230">
        <f t="shared" si="1"/>
        <v>404350</v>
      </c>
      <c r="BF11" s="230">
        <f t="shared" si="1"/>
        <v>404350</v>
      </c>
      <c r="BG11" s="230">
        <f t="shared" si="1"/>
        <v>404350</v>
      </c>
      <c r="BH11" s="230">
        <f t="shared" si="1"/>
        <v>404350</v>
      </c>
      <c r="BI11" s="230">
        <f t="shared" si="1"/>
        <v>404350</v>
      </c>
      <c r="BJ11" s="230">
        <f t="shared" si="1"/>
        <v>404350</v>
      </c>
      <c r="BK11" s="230">
        <f t="shared" si="1"/>
        <v>404350</v>
      </c>
      <c r="BL11" s="230">
        <f t="shared" si="1"/>
        <v>404350</v>
      </c>
      <c r="BM11" s="230">
        <f t="shared" si="1"/>
        <v>404350</v>
      </c>
      <c r="BN11" s="230">
        <f t="shared" si="1"/>
        <v>404350</v>
      </c>
      <c r="BO11" s="230">
        <f t="shared" si="1"/>
        <v>404350</v>
      </c>
      <c r="BP11" s="230">
        <f t="shared" si="1"/>
        <v>404350</v>
      </c>
      <c r="BQ11" s="230">
        <f t="shared" si="1"/>
        <v>404350</v>
      </c>
      <c r="BR11" s="459"/>
    </row>
    <row r="12" spans="1:70" s="167" customFormat="1" x14ac:dyDescent="0.3">
      <c r="B12" s="624"/>
      <c r="C12" s="619"/>
      <c r="D12" s="175" t="s">
        <v>254</v>
      </c>
      <c r="E12" s="246"/>
      <c r="F12" s="246"/>
      <c r="G12" s="246"/>
      <c r="H12" s="324"/>
      <c r="I12" s="324"/>
      <c r="J12" s="324"/>
      <c r="K12" s="324"/>
      <c r="L12" s="230">
        <v>365550</v>
      </c>
      <c r="M12" s="230">
        <v>365550</v>
      </c>
      <c r="N12" s="230">
        <f t="shared" ref="N12:BQ12" si="2">M12</f>
        <v>365550</v>
      </c>
      <c r="O12" s="230">
        <f t="shared" si="2"/>
        <v>365550</v>
      </c>
      <c r="P12" s="230">
        <f t="shared" si="2"/>
        <v>365550</v>
      </c>
      <c r="Q12" s="230">
        <f t="shared" si="2"/>
        <v>365550</v>
      </c>
      <c r="R12" s="230">
        <f t="shared" si="2"/>
        <v>365550</v>
      </c>
      <c r="S12" s="230">
        <f t="shared" si="2"/>
        <v>365550</v>
      </c>
      <c r="T12" s="230">
        <f t="shared" si="2"/>
        <v>365550</v>
      </c>
      <c r="U12" s="230">
        <f t="shared" si="2"/>
        <v>365550</v>
      </c>
      <c r="V12" s="230">
        <f t="shared" si="2"/>
        <v>365550</v>
      </c>
      <c r="W12" s="230">
        <f t="shared" si="2"/>
        <v>365550</v>
      </c>
      <c r="X12" s="230">
        <f t="shared" si="2"/>
        <v>365550</v>
      </c>
      <c r="Y12" s="230">
        <f t="shared" si="2"/>
        <v>365550</v>
      </c>
      <c r="Z12" s="230">
        <f t="shared" si="2"/>
        <v>365550</v>
      </c>
      <c r="AA12" s="230">
        <f t="shared" si="2"/>
        <v>365550</v>
      </c>
      <c r="AB12" s="230">
        <f t="shared" si="2"/>
        <v>365550</v>
      </c>
      <c r="AC12" s="230">
        <f t="shared" si="2"/>
        <v>365550</v>
      </c>
      <c r="AD12" s="230">
        <f t="shared" si="2"/>
        <v>365550</v>
      </c>
      <c r="AE12" s="230">
        <f t="shared" si="2"/>
        <v>365550</v>
      </c>
      <c r="AF12" s="230">
        <f t="shared" si="2"/>
        <v>365550</v>
      </c>
      <c r="AG12" s="230">
        <f t="shared" si="2"/>
        <v>365550</v>
      </c>
      <c r="AH12" s="230">
        <f t="shared" si="2"/>
        <v>365550</v>
      </c>
      <c r="AI12" s="230">
        <f t="shared" si="2"/>
        <v>365550</v>
      </c>
      <c r="AJ12" s="230">
        <f t="shared" si="2"/>
        <v>365550</v>
      </c>
      <c r="AK12" s="230">
        <f t="shared" si="2"/>
        <v>365550</v>
      </c>
      <c r="AL12" s="230">
        <f t="shared" si="2"/>
        <v>365550</v>
      </c>
      <c r="AM12" s="230">
        <f t="shared" si="2"/>
        <v>365550</v>
      </c>
      <c r="AN12" s="230">
        <f t="shared" si="2"/>
        <v>365550</v>
      </c>
      <c r="AO12" s="230">
        <f t="shared" si="2"/>
        <v>365550</v>
      </c>
      <c r="AP12" s="230">
        <f t="shared" si="2"/>
        <v>365550</v>
      </c>
      <c r="AQ12" s="230">
        <f t="shared" si="2"/>
        <v>365550</v>
      </c>
      <c r="AR12" s="230">
        <f t="shared" si="2"/>
        <v>365550</v>
      </c>
      <c r="AS12" s="230">
        <f t="shared" si="2"/>
        <v>365550</v>
      </c>
      <c r="AT12" s="230">
        <f t="shared" si="2"/>
        <v>365550</v>
      </c>
      <c r="AU12" s="230">
        <f t="shared" si="2"/>
        <v>365550</v>
      </c>
      <c r="AV12" s="230">
        <f t="shared" si="2"/>
        <v>365550</v>
      </c>
      <c r="AW12" s="230">
        <f t="shared" si="2"/>
        <v>365550</v>
      </c>
      <c r="AX12" s="230">
        <f t="shared" si="2"/>
        <v>365550</v>
      </c>
      <c r="AY12" s="230">
        <f t="shared" si="2"/>
        <v>365550</v>
      </c>
      <c r="AZ12" s="230">
        <f t="shared" si="2"/>
        <v>365550</v>
      </c>
      <c r="BA12" s="230">
        <f t="shared" si="2"/>
        <v>365550</v>
      </c>
      <c r="BB12" s="230">
        <f t="shared" si="2"/>
        <v>365550</v>
      </c>
      <c r="BC12" s="230">
        <f t="shared" si="2"/>
        <v>365550</v>
      </c>
      <c r="BD12" s="230">
        <f t="shared" si="2"/>
        <v>365550</v>
      </c>
      <c r="BE12" s="230">
        <f t="shared" si="2"/>
        <v>365550</v>
      </c>
      <c r="BF12" s="230">
        <f t="shared" si="2"/>
        <v>365550</v>
      </c>
      <c r="BG12" s="230">
        <f t="shared" si="2"/>
        <v>365550</v>
      </c>
      <c r="BH12" s="230">
        <f t="shared" si="2"/>
        <v>365550</v>
      </c>
      <c r="BI12" s="230">
        <f t="shared" si="2"/>
        <v>365550</v>
      </c>
      <c r="BJ12" s="230">
        <f t="shared" si="2"/>
        <v>365550</v>
      </c>
      <c r="BK12" s="230">
        <f t="shared" si="2"/>
        <v>365550</v>
      </c>
      <c r="BL12" s="230">
        <f t="shared" si="2"/>
        <v>365550</v>
      </c>
      <c r="BM12" s="230">
        <f t="shared" si="2"/>
        <v>365550</v>
      </c>
      <c r="BN12" s="230">
        <f t="shared" si="2"/>
        <v>365550</v>
      </c>
      <c r="BO12" s="230">
        <f t="shared" si="2"/>
        <v>365550</v>
      </c>
      <c r="BP12" s="230">
        <f t="shared" si="2"/>
        <v>365550</v>
      </c>
      <c r="BQ12" s="230">
        <f t="shared" si="2"/>
        <v>365550</v>
      </c>
      <c r="BR12" s="459"/>
    </row>
    <row r="13" spans="1:70" s="167" customFormat="1" x14ac:dyDescent="0.3">
      <c r="B13" s="624"/>
      <c r="C13" s="619"/>
      <c r="D13" s="175" t="s">
        <v>68</v>
      </c>
      <c r="E13" s="246"/>
      <c r="F13" s="246"/>
      <c r="G13" s="246"/>
      <c r="H13" s="324"/>
      <c r="I13" s="324"/>
      <c r="J13" s="324"/>
      <c r="K13" s="324"/>
      <c r="L13" s="230">
        <v>701550</v>
      </c>
      <c r="M13" s="230">
        <v>701550</v>
      </c>
      <c r="N13" s="230">
        <f t="shared" ref="N13:BQ13" si="3">M13</f>
        <v>701550</v>
      </c>
      <c r="O13" s="230">
        <f t="shared" si="3"/>
        <v>701550</v>
      </c>
      <c r="P13" s="230">
        <f t="shared" si="3"/>
        <v>701550</v>
      </c>
      <c r="Q13" s="230">
        <f t="shared" si="3"/>
        <v>701550</v>
      </c>
      <c r="R13" s="230">
        <f t="shared" si="3"/>
        <v>701550</v>
      </c>
      <c r="S13" s="230">
        <f t="shared" si="3"/>
        <v>701550</v>
      </c>
      <c r="T13" s="230">
        <f t="shared" si="3"/>
        <v>701550</v>
      </c>
      <c r="U13" s="230">
        <f t="shared" si="3"/>
        <v>701550</v>
      </c>
      <c r="V13" s="230">
        <f t="shared" si="3"/>
        <v>701550</v>
      </c>
      <c r="W13" s="230">
        <f t="shared" si="3"/>
        <v>701550</v>
      </c>
      <c r="X13" s="230">
        <f t="shared" si="3"/>
        <v>701550</v>
      </c>
      <c r="Y13" s="230">
        <f t="shared" si="3"/>
        <v>701550</v>
      </c>
      <c r="Z13" s="230">
        <f t="shared" si="3"/>
        <v>701550</v>
      </c>
      <c r="AA13" s="230">
        <f t="shared" si="3"/>
        <v>701550</v>
      </c>
      <c r="AB13" s="230">
        <f t="shared" si="3"/>
        <v>701550</v>
      </c>
      <c r="AC13" s="230">
        <f t="shared" si="3"/>
        <v>701550</v>
      </c>
      <c r="AD13" s="230">
        <f t="shared" si="3"/>
        <v>701550</v>
      </c>
      <c r="AE13" s="230">
        <f t="shared" si="3"/>
        <v>701550</v>
      </c>
      <c r="AF13" s="230">
        <f t="shared" si="3"/>
        <v>701550</v>
      </c>
      <c r="AG13" s="230">
        <f t="shared" si="3"/>
        <v>701550</v>
      </c>
      <c r="AH13" s="230">
        <f t="shared" si="3"/>
        <v>701550</v>
      </c>
      <c r="AI13" s="230">
        <f t="shared" si="3"/>
        <v>701550</v>
      </c>
      <c r="AJ13" s="230">
        <f t="shared" si="3"/>
        <v>701550</v>
      </c>
      <c r="AK13" s="230">
        <f t="shared" si="3"/>
        <v>701550</v>
      </c>
      <c r="AL13" s="230">
        <f t="shared" si="3"/>
        <v>701550</v>
      </c>
      <c r="AM13" s="230">
        <f t="shared" si="3"/>
        <v>701550</v>
      </c>
      <c r="AN13" s="230">
        <f t="shared" si="3"/>
        <v>701550</v>
      </c>
      <c r="AO13" s="230">
        <f t="shared" si="3"/>
        <v>701550</v>
      </c>
      <c r="AP13" s="230">
        <f t="shared" si="3"/>
        <v>701550</v>
      </c>
      <c r="AQ13" s="230">
        <f t="shared" si="3"/>
        <v>701550</v>
      </c>
      <c r="AR13" s="230">
        <f t="shared" si="3"/>
        <v>701550</v>
      </c>
      <c r="AS13" s="230">
        <f t="shared" si="3"/>
        <v>701550</v>
      </c>
      <c r="AT13" s="230">
        <f t="shared" si="3"/>
        <v>701550</v>
      </c>
      <c r="AU13" s="230">
        <f t="shared" si="3"/>
        <v>701550</v>
      </c>
      <c r="AV13" s="230">
        <f t="shared" si="3"/>
        <v>701550</v>
      </c>
      <c r="AW13" s="230">
        <f t="shared" si="3"/>
        <v>701550</v>
      </c>
      <c r="AX13" s="230">
        <f t="shared" si="3"/>
        <v>701550</v>
      </c>
      <c r="AY13" s="230">
        <f t="shared" si="3"/>
        <v>701550</v>
      </c>
      <c r="AZ13" s="230">
        <f t="shared" si="3"/>
        <v>701550</v>
      </c>
      <c r="BA13" s="230">
        <f t="shared" si="3"/>
        <v>701550</v>
      </c>
      <c r="BB13" s="230">
        <f t="shared" si="3"/>
        <v>701550</v>
      </c>
      <c r="BC13" s="230">
        <f t="shared" si="3"/>
        <v>701550</v>
      </c>
      <c r="BD13" s="230">
        <f t="shared" si="3"/>
        <v>701550</v>
      </c>
      <c r="BE13" s="230">
        <f t="shared" si="3"/>
        <v>701550</v>
      </c>
      <c r="BF13" s="230">
        <f t="shared" si="3"/>
        <v>701550</v>
      </c>
      <c r="BG13" s="230">
        <f t="shared" si="3"/>
        <v>701550</v>
      </c>
      <c r="BH13" s="230">
        <f t="shared" si="3"/>
        <v>701550</v>
      </c>
      <c r="BI13" s="230">
        <f t="shared" si="3"/>
        <v>701550</v>
      </c>
      <c r="BJ13" s="230">
        <f t="shared" si="3"/>
        <v>701550</v>
      </c>
      <c r="BK13" s="230">
        <f t="shared" si="3"/>
        <v>701550</v>
      </c>
      <c r="BL13" s="230">
        <f t="shared" si="3"/>
        <v>701550</v>
      </c>
      <c r="BM13" s="230">
        <f t="shared" si="3"/>
        <v>701550</v>
      </c>
      <c r="BN13" s="230">
        <f t="shared" si="3"/>
        <v>701550</v>
      </c>
      <c r="BO13" s="230">
        <f t="shared" si="3"/>
        <v>701550</v>
      </c>
      <c r="BP13" s="230">
        <f t="shared" si="3"/>
        <v>701550</v>
      </c>
      <c r="BQ13" s="230">
        <f t="shared" si="3"/>
        <v>701550</v>
      </c>
      <c r="BR13" s="459"/>
    </row>
    <row r="14" spans="1:70" s="167" customFormat="1" hidden="1" x14ac:dyDescent="0.3">
      <c r="B14" s="624"/>
      <c r="C14" s="629" t="s">
        <v>265</v>
      </c>
      <c r="D14" s="333" t="s">
        <v>67</v>
      </c>
      <c r="E14" s="246"/>
      <c r="F14" s="246"/>
      <c r="G14" s="246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459"/>
    </row>
    <row r="15" spans="1:70" s="167" customFormat="1" hidden="1" x14ac:dyDescent="0.3">
      <c r="B15" s="624"/>
      <c r="C15" s="629"/>
      <c r="D15" s="175" t="s">
        <v>267</v>
      </c>
      <c r="E15" s="246"/>
      <c r="F15" s="246"/>
      <c r="G15" s="246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459"/>
    </row>
    <row r="16" spans="1:70" s="167" customFormat="1" hidden="1" x14ac:dyDescent="0.3">
      <c r="B16" s="624"/>
      <c r="C16" s="629"/>
      <c r="D16" s="175" t="s">
        <v>268</v>
      </c>
      <c r="E16" s="246"/>
      <c r="F16" s="246"/>
      <c r="G16" s="246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459"/>
    </row>
    <row r="17" spans="2:71" s="167" customFormat="1" hidden="1" x14ac:dyDescent="0.3">
      <c r="B17" s="624"/>
      <c r="C17" s="629"/>
      <c r="D17" s="175" t="s">
        <v>269</v>
      </c>
      <c r="E17" s="246"/>
      <c r="F17" s="246"/>
      <c r="G17" s="246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459"/>
    </row>
    <row r="18" spans="2:71" s="167" customFormat="1" x14ac:dyDescent="0.3">
      <c r="B18" s="624"/>
      <c r="C18" s="618" t="s">
        <v>71</v>
      </c>
      <c r="D18" s="175" t="s">
        <v>67</v>
      </c>
      <c r="E18" s="246"/>
      <c r="F18" s="246"/>
      <c r="G18" s="246"/>
      <c r="H18" s="230"/>
      <c r="I18" s="230"/>
      <c r="J18" s="230"/>
      <c r="K18" s="230"/>
      <c r="L18" s="230">
        <v>14518000</v>
      </c>
      <c r="M18" s="230">
        <v>14518000</v>
      </c>
      <c r="N18" s="230">
        <f t="shared" ref="N18:BQ18" si="4">M18</f>
        <v>14518000</v>
      </c>
      <c r="O18" s="230">
        <f t="shared" si="4"/>
        <v>14518000</v>
      </c>
      <c r="P18" s="230">
        <f t="shared" si="4"/>
        <v>14518000</v>
      </c>
      <c r="Q18" s="230">
        <f t="shared" si="4"/>
        <v>14518000</v>
      </c>
      <c r="R18" s="230">
        <f t="shared" si="4"/>
        <v>14518000</v>
      </c>
      <c r="S18" s="230">
        <f t="shared" si="4"/>
        <v>14518000</v>
      </c>
      <c r="T18" s="230">
        <f t="shared" si="4"/>
        <v>14518000</v>
      </c>
      <c r="U18" s="230">
        <f t="shared" si="4"/>
        <v>14518000</v>
      </c>
      <c r="V18" s="230">
        <f t="shared" si="4"/>
        <v>14518000</v>
      </c>
      <c r="W18" s="230">
        <f t="shared" si="4"/>
        <v>14518000</v>
      </c>
      <c r="X18" s="230">
        <f t="shared" si="4"/>
        <v>14518000</v>
      </c>
      <c r="Y18" s="230">
        <f t="shared" si="4"/>
        <v>14518000</v>
      </c>
      <c r="Z18" s="230">
        <f t="shared" si="4"/>
        <v>14518000</v>
      </c>
      <c r="AA18" s="230">
        <f t="shared" si="4"/>
        <v>14518000</v>
      </c>
      <c r="AB18" s="230">
        <f t="shared" si="4"/>
        <v>14518000</v>
      </c>
      <c r="AC18" s="230">
        <f t="shared" si="4"/>
        <v>14518000</v>
      </c>
      <c r="AD18" s="230">
        <f t="shared" si="4"/>
        <v>14518000</v>
      </c>
      <c r="AE18" s="230">
        <f t="shared" si="4"/>
        <v>14518000</v>
      </c>
      <c r="AF18" s="230">
        <f t="shared" si="4"/>
        <v>14518000</v>
      </c>
      <c r="AG18" s="230">
        <f t="shared" si="4"/>
        <v>14518000</v>
      </c>
      <c r="AH18" s="230">
        <f t="shared" si="4"/>
        <v>14518000</v>
      </c>
      <c r="AI18" s="230">
        <f t="shared" si="4"/>
        <v>14518000</v>
      </c>
      <c r="AJ18" s="230">
        <f t="shared" si="4"/>
        <v>14518000</v>
      </c>
      <c r="AK18" s="230">
        <f t="shared" si="4"/>
        <v>14518000</v>
      </c>
      <c r="AL18" s="230">
        <f t="shared" si="4"/>
        <v>14518000</v>
      </c>
      <c r="AM18" s="230">
        <f t="shared" si="4"/>
        <v>14518000</v>
      </c>
      <c r="AN18" s="230">
        <f t="shared" si="4"/>
        <v>14518000</v>
      </c>
      <c r="AO18" s="230">
        <f t="shared" si="4"/>
        <v>14518000</v>
      </c>
      <c r="AP18" s="230">
        <f t="shared" si="4"/>
        <v>14518000</v>
      </c>
      <c r="AQ18" s="230">
        <f t="shared" si="4"/>
        <v>14518000</v>
      </c>
      <c r="AR18" s="230">
        <f t="shared" si="4"/>
        <v>14518000</v>
      </c>
      <c r="AS18" s="230">
        <f t="shared" si="4"/>
        <v>14518000</v>
      </c>
      <c r="AT18" s="230">
        <f t="shared" si="4"/>
        <v>14518000</v>
      </c>
      <c r="AU18" s="230">
        <f t="shared" si="4"/>
        <v>14518000</v>
      </c>
      <c r="AV18" s="230">
        <f t="shared" si="4"/>
        <v>14518000</v>
      </c>
      <c r="AW18" s="230">
        <f t="shared" si="4"/>
        <v>14518000</v>
      </c>
      <c r="AX18" s="230">
        <f t="shared" si="4"/>
        <v>14518000</v>
      </c>
      <c r="AY18" s="230">
        <f t="shared" si="4"/>
        <v>14518000</v>
      </c>
      <c r="AZ18" s="230">
        <f t="shared" si="4"/>
        <v>14518000</v>
      </c>
      <c r="BA18" s="230">
        <f t="shared" si="4"/>
        <v>14518000</v>
      </c>
      <c r="BB18" s="230">
        <f t="shared" si="4"/>
        <v>14518000</v>
      </c>
      <c r="BC18" s="230">
        <f t="shared" si="4"/>
        <v>14518000</v>
      </c>
      <c r="BD18" s="230">
        <f t="shared" si="4"/>
        <v>14518000</v>
      </c>
      <c r="BE18" s="230">
        <f t="shared" si="4"/>
        <v>14518000</v>
      </c>
      <c r="BF18" s="230">
        <f t="shared" si="4"/>
        <v>14518000</v>
      </c>
      <c r="BG18" s="230">
        <f t="shared" si="4"/>
        <v>14518000</v>
      </c>
      <c r="BH18" s="230">
        <f t="shared" si="4"/>
        <v>14518000</v>
      </c>
      <c r="BI18" s="230">
        <f t="shared" si="4"/>
        <v>14518000</v>
      </c>
      <c r="BJ18" s="230">
        <f t="shared" si="4"/>
        <v>14518000</v>
      </c>
      <c r="BK18" s="230">
        <f t="shared" si="4"/>
        <v>14518000</v>
      </c>
      <c r="BL18" s="230">
        <f t="shared" si="4"/>
        <v>14518000</v>
      </c>
      <c r="BM18" s="230">
        <f t="shared" si="4"/>
        <v>14518000</v>
      </c>
      <c r="BN18" s="230">
        <f t="shared" si="4"/>
        <v>14518000</v>
      </c>
      <c r="BO18" s="230">
        <f t="shared" si="4"/>
        <v>14518000</v>
      </c>
      <c r="BP18" s="230">
        <f t="shared" si="4"/>
        <v>14518000</v>
      </c>
      <c r="BQ18" s="230">
        <f t="shared" si="4"/>
        <v>14518000</v>
      </c>
      <c r="BR18" s="459"/>
    </row>
    <row r="19" spans="2:71" s="167" customFormat="1" ht="14.4" customHeight="1" x14ac:dyDescent="0.3">
      <c r="B19" s="624"/>
      <c r="C19" s="619"/>
      <c r="D19" s="175" t="s">
        <v>69</v>
      </c>
      <c r="E19" s="246"/>
      <c r="F19" s="246"/>
      <c r="G19" s="246"/>
      <c r="H19" s="324"/>
      <c r="I19" s="324"/>
      <c r="J19" s="324"/>
      <c r="K19" s="324"/>
      <c r="L19" s="230">
        <v>436670</v>
      </c>
      <c r="M19" s="230">
        <v>436670</v>
      </c>
      <c r="N19" s="230">
        <f t="shared" ref="N19:BQ19" si="5">M19</f>
        <v>436670</v>
      </c>
      <c r="O19" s="230">
        <f t="shared" si="5"/>
        <v>436670</v>
      </c>
      <c r="P19" s="230">
        <f t="shared" si="5"/>
        <v>436670</v>
      </c>
      <c r="Q19" s="230">
        <f t="shared" si="5"/>
        <v>436670</v>
      </c>
      <c r="R19" s="230">
        <f t="shared" si="5"/>
        <v>436670</v>
      </c>
      <c r="S19" s="230">
        <f t="shared" si="5"/>
        <v>436670</v>
      </c>
      <c r="T19" s="230">
        <f t="shared" si="5"/>
        <v>436670</v>
      </c>
      <c r="U19" s="230">
        <f t="shared" si="5"/>
        <v>436670</v>
      </c>
      <c r="V19" s="230">
        <f t="shared" si="5"/>
        <v>436670</v>
      </c>
      <c r="W19" s="230">
        <f t="shared" si="5"/>
        <v>436670</v>
      </c>
      <c r="X19" s="230">
        <f t="shared" si="5"/>
        <v>436670</v>
      </c>
      <c r="Y19" s="230">
        <f t="shared" si="5"/>
        <v>436670</v>
      </c>
      <c r="Z19" s="230">
        <f t="shared" si="5"/>
        <v>436670</v>
      </c>
      <c r="AA19" s="230">
        <f t="shared" si="5"/>
        <v>436670</v>
      </c>
      <c r="AB19" s="230">
        <f t="shared" si="5"/>
        <v>436670</v>
      </c>
      <c r="AC19" s="230">
        <f t="shared" si="5"/>
        <v>436670</v>
      </c>
      <c r="AD19" s="230">
        <f t="shared" si="5"/>
        <v>436670</v>
      </c>
      <c r="AE19" s="230">
        <f t="shared" si="5"/>
        <v>436670</v>
      </c>
      <c r="AF19" s="230">
        <f t="shared" si="5"/>
        <v>436670</v>
      </c>
      <c r="AG19" s="230">
        <f t="shared" si="5"/>
        <v>436670</v>
      </c>
      <c r="AH19" s="230">
        <f t="shared" si="5"/>
        <v>436670</v>
      </c>
      <c r="AI19" s="230">
        <f t="shared" si="5"/>
        <v>436670</v>
      </c>
      <c r="AJ19" s="230">
        <f t="shared" si="5"/>
        <v>436670</v>
      </c>
      <c r="AK19" s="230">
        <f t="shared" si="5"/>
        <v>436670</v>
      </c>
      <c r="AL19" s="230">
        <f t="shared" si="5"/>
        <v>436670</v>
      </c>
      <c r="AM19" s="230">
        <f t="shared" si="5"/>
        <v>436670</v>
      </c>
      <c r="AN19" s="230">
        <f t="shared" si="5"/>
        <v>436670</v>
      </c>
      <c r="AO19" s="230">
        <f t="shared" si="5"/>
        <v>436670</v>
      </c>
      <c r="AP19" s="230">
        <f t="shared" si="5"/>
        <v>436670</v>
      </c>
      <c r="AQ19" s="230">
        <f t="shared" si="5"/>
        <v>436670</v>
      </c>
      <c r="AR19" s="230">
        <f t="shared" si="5"/>
        <v>436670</v>
      </c>
      <c r="AS19" s="230">
        <f t="shared" si="5"/>
        <v>436670</v>
      </c>
      <c r="AT19" s="230">
        <f t="shared" si="5"/>
        <v>436670</v>
      </c>
      <c r="AU19" s="230">
        <f t="shared" si="5"/>
        <v>436670</v>
      </c>
      <c r="AV19" s="230">
        <f t="shared" si="5"/>
        <v>436670</v>
      </c>
      <c r="AW19" s="230">
        <f t="shared" si="5"/>
        <v>436670</v>
      </c>
      <c r="AX19" s="230">
        <f t="shared" si="5"/>
        <v>436670</v>
      </c>
      <c r="AY19" s="230">
        <f t="shared" si="5"/>
        <v>436670</v>
      </c>
      <c r="AZ19" s="230">
        <f t="shared" si="5"/>
        <v>436670</v>
      </c>
      <c r="BA19" s="230">
        <f t="shared" si="5"/>
        <v>436670</v>
      </c>
      <c r="BB19" s="230">
        <f t="shared" si="5"/>
        <v>436670</v>
      </c>
      <c r="BC19" s="230">
        <f t="shared" si="5"/>
        <v>436670</v>
      </c>
      <c r="BD19" s="230">
        <f t="shared" si="5"/>
        <v>436670</v>
      </c>
      <c r="BE19" s="230">
        <f t="shared" si="5"/>
        <v>436670</v>
      </c>
      <c r="BF19" s="230">
        <f t="shared" si="5"/>
        <v>436670</v>
      </c>
      <c r="BG19" s="230">
        <f t="shared" si="5"/>
        <v>436670</v>
      </c>
      <c r="BH19" s="230">
        <f t="shared" si="5"/>
        <v>436670</v>
      </c>
      <c r="BI19" s="230">
        <f t="shared" si="5"/>
        <v>436670</v>
      </c>
      <c r="BJ19" s="230">
        <f t="shared" si="5"/>
        <v>436670</v>
      </c>
      <c r="BK19" s="230">
        <f t="shared" si="5"/>
        <v>436670</v>
      </c>
      <c r="BL19" s="230">
        <f t="shared" si="5"/>
        <v>436670</v>
      </c>
      <c r="BM19" s="230">
        <f t="shared" si="5"/>
        <v>436670</v>
      </c>
      <c r="BN19" s="230">
        <f t="shared" si="5"/>
        <v>436670</v>
      </c>
      <c r="BO19" s="230">
        <f t="shared" si="5"/>
        <v>436670</v>
      </c>
      <c r="BP19" s="230">
        <f t="shared" si="5"/>
        <v>436670</v>
      </c>
      <c r="BQ19" s="230">
        <f t="shared" si="5"/>
        <v>436670</v>
      </c>
      <c r="BR19" s="459"/>
    </row>
    <row r="20" spans="2:71" s="167" customFormat="1" ht="15" thickBot="1" x14ac:dyDescent="0.35">
      <c r="B20" s="625"/>
      <c r="C20" s="620"/>
      <c r="D20" s="176" t="s">
        <v>70</v>
      </c>
      <c r="E20" s="247"/>
      <c r="F20" s="247"/>
      <c r="G20" s="247"/>
      <c r="H20" s="325"/>
      <c r="I20" s="325"/>
      <c r="J20" s="325"/>
      <c r="K20" s="325"/>
      <c r="L20" s="231">
        <v>350320</v>
      </c>
      <c r="M20" s="231">
        <v>350320</v>
      </c>
      <c r="N20" s="231">
        <f t="shared" ref="N20:BQ20" si="6">M20</f>
        <v>350320</v>
      </c>
      <c r="O20" s="231">
        <f t="shared" si="6"/>
        <v>350320</v>
      </c>
      <c r="P20" s="231">
        <f t="shared" si="6"/>
        <v>350320</v>
      </c>
      <c r="Q20" s="231">
        <f t="shared" si="6"/>
        <v>350320</v>
      </c>
      <c r="R20" s="231">
        <f t="shared" si="6"/>
        <v>350320</v>
      </c>
      <c r="S20" s="231">
        <f t="shared" si="6"/>
        <v>350320</v>
      </c>
      <c r="T20" s="231">
        <f t="shared" si="6"/>
        <v>350320</v>
      </c>
      <c r="U20" s="231">
        <f t="shared" si="6"/>
        <v>350320</v>
      </c>
      <c r="V20" s="231">
        <f t="shared" si="6"/>
        <v>350320</v>
      </c>
      <c r="W20" s="231">
        <f t="shared" si="6"/>
        <v>350320</v>
      </c>
      <c r="X20" s="231">
        <f t="shared" si="6"/>
        <v>350320</v>
      </c>
      <c r="Y20" s="231">
        <f t="shared" si="6"/>
        <v>350320</v>
      </c>
      <c r="Z20" s="231">
        <f t="shared" si="6"/>
        <v>350320</v>
      </c>
      <c r="AA20" s="231">
        <f t="shared" si="6"/>
        <v>350320</v>
      </c>
      <c r="AB20" s="231">
        <f t="shared" si="6"/>
        <v>350320</v>
      </c>
      <c r="AC20" s="231">
        <f t="shared" si="6"/>
        <v>350320</v>
      </c>
      <c r="AD20" s="231">
        <f t="shared" si="6"/>
        <v>350320</v>
      </c>
      <c r="AE20" s="231">
        <f t="shared" si="6"/>
        <v>350320</v>
      </c>
      <c r="AF20" s="231">
        <f t="shared" si="6"/>
        <v>350320</v>
      </c>
      <c r="AG20" s="231">
        <f t="shared" si="6"/>
        <v>350320</v>
      </c>
      <c r="AH20" s="231">
        <f t="shared" si="6"/>
        <v>350320</v>
      </c>
      <c r="AI20" s="231">
        <f t="shared" si="6"/>
        <v>350320</v>
      </c>
      <c r="AJ20" s="231">
        <f t="shared" si="6"/>
        <v>350320</v>
      </c>
      <c r="AK20" s="231">
        <f t="shared" si="6"/>
        <v>350320</v>
      </c>
      <c r="AL20" s="231">
        <f t="shared" si="6"/>
        <v>350320</v>
      </c>
      <c r="AM20" s="231">
        <f t="shared" si="6"/>
        <v>350320</v>
      </c>
      <c r="AN20" s="231">
        <f t="shared" si="6"/>
        <v>350320</v>
      </c>
      <c r="AO20" s="231">
        <f t="shared" si="6"/>
        <v>350320</v>
      </c>
      <c r="AP20" s="231">
        <f t="shared" si="6"/>
        <v>350320</v>
      </c>
      <c r="AQ20" s="231">
        <f t="shared" si="6"/>
        <v>350320</v>
      </c>
      <c r="AR20" s="231">
        <f t="shared" si="6"/>
        <v>350320</v>
      </c>
      <c r="AS20" s="231">
        <f t="shared" si="6"/>
        <v>350320</v>
      </c>
      <c r="AT20" s="231">
        <f t="shared" si="6"/>
        <v>350320</v>
      </c>
      <c r="AU20" s="231">
        <f t="shared" si="6"/>
        <v>350320</v>
      </c>
      <c r="AV20" s="231">
        <f t="shared" si="6"/>
        <v>350320</v>
      </c>
      <c r="AW20" s="231">
        <f t="shared" si="6"/>
        <v>350320</v>
      </c>
      <c r="AX20" s="231">
        <f t="shared" si="6"/>
        <v>350320</v>
      </c>
      <c r="AY20" s="231">
        <f t="shared" si="6"/>
        <v>350320</v>
      </c>
      <c r="AZ20" s="231">
        <f t="shared" si="6"/>
        <v>350320</v>
      </c>
      <c r="BA20" s="231">
        <f t="shared" si="6"/>
        <v>350320</v>
      </c>
      <c r="BB20" s="231">
        <f t="shared" si="6"/>
        <v>350320</v>
      </c>
      <c r="BC20" s="231">
        <f t="shared" si="6"/>
        <v>350320</v>
      </c>
      <c r="BD20" s="231">
        <f t="shared" si="6"/>
        <v>350320</v>
      </c>
      <c r="BE20" s="231">
        <f t="shared" si="6"/>
        <v>350320</v>
      </c>
      <c r="BF20" s="231">
        <f t="shared" si="6"/>
        <v>350320</v>
      </c>
      <c r="BG20" s="231">
        <f t="shared" si="6"/>
        <v>350320</v>
      </c>
      <c r="BH20" s="231">
        <f t="shared" si="6"/>
        <v>350320</v>
      </c>
      <c r="BI20" s="231">
        <f t="shared" si="6"/>
        <v>350320</v>
      </c>
      <c r="BJ20" s="231">
        <f t="shared" si="6"/>
        <v>350320</v>
      </c>
      <c r="BK20" s="231">
        <f t="shared" si="6"/>
        <v>350320</v>
      </c>
      <c r="BL20" s="231">
        <f t="shared" si="6"/>
        <v>350320</v>
      </c>
      <c r="BM20" s="231">
        <f t="shared" si="6"/>
        <v>350320</v>
      </c>
      <c r="BN20" s="231">
        <f t="shared" si="6"/>
        <v>350320</v>
      </c>
      <c r="BO20" s="231">
        <f t="shared" si="6"/>
        <v>350320</v>
      </c>
      <c r="BP20" s="231">
        <f t="shared" si="6"/>
        <v>350320</v>
      </c>
      <c r="BQ20" s="231">
        <f t="shared" si="6"/>
        <v>350320</v>
      </c>
      <c r="BR20" s="459"/>
    </row>
    <row r="21" spans="2:71" s="114" customFormat="1" ht="15" thickTop="1" x14ac:dyDescent="0.3"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460"/>
      <c r="BS21" s="167"/>
    </row>
    <row r="22" spans="2:71" ht="15.6" x14ac:dyDescent="0.3">
      <c r="B22" s="113" t="s">
        <v>221</v>
      </c>
      <c r="C22" s="39"/>
      <c r="D22" s="39"/>
      <c r="E22" s="39"/>
      <c r="F22" s="39"/>
      <c r="G22" s="39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461"/>
      <c r="BS22" s="167"/>
    </row>
    <row r="23" spans="2:71" ht="15" thickBot="1" x14ac:dyDescent="0.35">
      <c r="B23" s="424" t="s">
        <v>312</v>
      </c>
      <c r="C23" s="424" t="s">
        <v>313</v>
      </c>
      <c r="D23" s="425" t="s">
        <v>66</v>
      </c>
      <c r="E23" s="426">
        <v>2023</v>
      </c>
      <c r="F23" s="426">
        <v>2024</v>
      </c>
      <c r="G23" s="426">
        <v>2025</v>
      </c>
      <c r="H23" s="427">
        <v>2026</v>
      </c>
      <c r="I23" s="427">
        <v>2027</v>
      </c>
      <c r="J23" s="427">
        <v>2028</v>
      </c>
      <c r="K23" s="427">
        <v>2029</v>
      </c>
      <c r="L23" s="427">
        <v>2030</v>
      </c>
      <c r="M23" s="427">
        <v>2031</v>
      </c>
      <c r="N23" s="427">
        <v>2032</v>
      </c>
      <c r="O23" s="427">
        <v>2033</v>
      </c>
      <c r="P23" s="427">
        <v>2034</v>
      </c>
      <c r="Q23" s="427">
        <v>2035</v>
      </c>
      <c r="R23" s="427">
        <v>2036</v>
      </c>
      <c r="S23" s="427">
        <v>2037</v>
      </c>
      <c r="T23" s="427">
        <v>2038</v>
      </c>
      <c r="U23" s="427">
        <v>2039</v>
      </c>
      <c r="V23" s="427">
        <v>2040</v>
      </c>
      <c r="W23" s="427">
        <v>2041</v>
      </c>
      <c r="X23" s="427">
        <v>2042</v>
      </c>
      <c r="Y23" s="427">
        <v>2043</v>
      </c>
      <c r="Z23" s="427">
        <v>2044</v>
      </c>
      <c r="AA23" s="427">
        <v>2045</v>
      </c>
      <c r="AB23" s="427">
        <v>2046</v>
      </c>
      <c r="AC23" s="427">
        <v>2047</v>
      </c>
      <c r="AD23" s="427">
        <v>2048</v>
      </c>
      <c r="AE23" s="427">
        <v>2049</v>
      </c>
      <c r="AF23" s="427">
        <v>2050</v>
      </c>
      <c r="AG23" s="427">
        <v>2051</v>
      </c>
      <c r="AH23" s="427">
        <v>2052</v>
      </c>
      <c r="AI23" s="427">
        <v>2053</v>
      </c>
      <c r="AJ23" s="427">
        <v>2054</v>
      </c>
      <c r="AK23" s="427">
        <v>2055</v>
      </c>
      <c r="AL23" s="427">
        <v>2056</v>
      </c>
      <c r="AM23" s="427">
        <v>2057</v>
      </c>
      <c r="AN23" s="427">
        <v>2058</v>
      </c>
      <c r="AO23" s="427">
        <v>2059</v>
      </c>
      <c r="AP23" s="427">
        <v>2060</v>
      </c>
      <c r="AQ23" s="427">
        <v>2061</v>
      </c>
      <c r="AR23" s="427">
        <v>2062</v>
      </c>
      <c r="AS23" s="427">
        <v>2063</v>
      </c>
      <c r="AT23" s="427">
        <v>2064</v>
      </c>
      <c r="AU23" s="427">
        <v>2065</v>
      </c>
      <c r="AV23" s="427">
        <v>2066</v>
      </c>
      <c r="AW23" s="427">
        <v>2067</v>
      </c>
      <c r="AX23" s="427">
        <v>2068</v>
      </c>
      <c r="AY23" s="427">
        <v>2069</v>
      </c>
      <c r="AZ23" s="427">
        <v>2070</v>
      </c>
      <c r="BA23" s="427">
        <v>2071</v>
      </c>
      <c r="BB23" s="427">
        <v>2072</v>
      </c>
      <c r="BC23" s="427">
        <v>2073</v>
      </c>
      <c r="BD23" s="427">
        <v>2074</v>
      </c>
      <c r="BE23" s="427">
        <v>2075</v>
      </c>
      <c r="BF23" s="427">
        <v>2076</v>
      </c>
      <c r="BG23" s="427">
        <v>2077</v>
      </c>
      <c r="BH23" s="427">
        <v>2078</v>
      </c>
      <c r="BI23" s="427">
        <v>2079</v>
      </c>
      <c r="BJ23" s="427">
        <v>2080</v>
      </c>
      <c r="BK23" s="427">
        <v>2081</v>
      </c>
      <c r="BL23" s="427">
        <v>2082</v>
      </c>
      <c r="BM23" s="427">
        <v>2083</v>
      </c>
      <c r="BN23" s="427">
        <v>2084</v>
      </c>
      <c r="BO23" s="427">
        <v>2085</v>
      </c>
      <c r="BP23" s="427">
        <v>2086</v>
      </c>
      <c r="BQ23" s="427">
        <v>2087</v>
      </c>
      <c r="BR23" s="458"/>
    </row>
    <row r="24" spans="2:71" ht="15" thickTop="1" x14ac:dyDescent="0.3">
      <c r="B24" s="622" t="s">
        <v>113</v>
      </c>
      <c r="C24" s="628" t="s">
        <v>264</v>
      </c>
      <c r="D24" s="175" t="s">
        <v>67</v>
      </c>
      <c r="E24" s="246"/>
      <c r="F24" s="246"/>
      <c r="G24" s="246"/>
      <c r="H24" s="235"/>
      <c r="I24" s="235"/>
      <c r="J24" s="326"/>
      <c r="K24" s="326"/>
      <c r="L24" s="534">
        <v>25.398626049272355</v>
      </c>
      <c r="M24" s="534">
        <v>63.66606256749543</v>
      </c>
      <c r="N24" s="534">
        <v>91.12306174801202</v>
      </c>
      <c r="O24" s="534">
        <v>127.42767023372178</v>
      </c>
      <c r="P24" s="534">
        <v>145.61238699036139</v>
      </c>
      <c r="Q24" s="534">
        <v>148.98338953822986</v>
      </c>
      <c r="R24" s="534">
        <v>152.25566283301194</v>
      </c>
      <c r="S24" s="534">
        <v>155.4287018160928</v>
      </c>
      <c r="T24" s="534">
        <v>158.46084604827641</v>
      </c>
      <c r="U24" s="534">
        <v>161.39454869735326</v>
      </c>
      <c r="V24" s="534">
        <v>166.98006540989709</v>
      </c>
      <c r="W24" s="534">
        <v>169.17101532008107</v>
      </c>
      <c r="X24" s="534">
        <v>171.25386290721008</v>
      </c>
      <c r="Y24" s="534">
        <v>173.23261422467843</v>
      </c>
      <c r="Z24" s="534">
        <v>177.96938067893319</v>
      </c>
      <c r="AA24" s="534">
        <v>182.85768052204952</v>
      </c>
      <c r="AB24" s="534">
        <v>186.6403622496652</v>
      </c>
      <c r="AC24" s="534">
        <v>188.27318297871804</v>
      </c>
      <c r="AD24" s="534">
        <v>189.8240399678202</v>
      </c>
      <c r="AE24" s="534">
        <v>191.29764856565131</v>
      </c>
      <c r="AF24" s="534">
        <v>193.85589982160269</v>
      </c>
      <c r="AG24" s="534">
        <v>195.19749193187576</v>
      </c>
      <c r="AH24" s="534">
        <v>196.4747000461671</v>
      </c>
      <c r="AI24" s="534">
        <v>197.69159075602181</v>
      </c>
      <c r="AJ24" s="534">
        <v>198.85201548780222</v>
      </c>
      <c r="AK24" s="534">
        <v>199.95960491124572</v>
      </c>
      <c r="AL24" s="534">
        <v>201.01776782755528</v>
      </c>
      <c r="AM24" s="534">
        <v>202.0296936176596</v>
      </c>
      <c r="AN24" s="534">
        <v>202.99835745211362</v>
      </c>
      <c r="AO24" s="534">
        <v>203.92652757986718</v>
      </c>
      <c r="AP24" s="534">
        <v>206.00227131227459</v>
      </c>
      <c r="AQ24" s="534">
        <v>206.86266146603504</v>
      </c>
      <c r="AR24" s="534">
        <v>207.6895043985559</v>
      </c>
      <c r="AS24" s="534">
        <v>208.48484877450238</v>
      </c>
      <c r="AT24" s="534">
        <v>209.25058614756506</v>
      </c>
      <c r="AU24" s="534">
        <v>209.98846174378363</v>
      </c>
      <c r="AV24" s="534">
        <v>210.70008497410046</v>
      </c>
      <c r="AW24" s="534">
        <v>211.38693956759593</v>
      </c>
      <c r="AX24" s="534">
        <v>212.05039324893085</v>
      </c>
      <c r="AY24" s="534">
        <v>212.69170690951827</v>
      </c>
      <c r="AZ24" s="534">
        <v>213.30031945838613</v>
      </c>
      <c r="BA24" s="534">
        <v>213.90072585933905</v>
      </c>
      <c r="BB24" s="534">
        <v>214.48221829921187</v>
      </c>
      <c r="BC24" s="534">
        <v>215.04571117059709</v>
      </c>
      <c r="BD24" s="534">
        <v>215.59204975860595</v>
      </c>
      <c r="BE24" s="534">
        <v>216.12201620825175</v>
      </c>
      <c r="BF24" s="534">
        <v>216.63633501343071</v>
      </c>
      <c r="BG24" s="534">
        <v>217.13567805446741</v>
      </c>
      <c r="BH24" s="534">
        <v>217.62066921232682</v>
      </c>
      <c r="BI24" s="534">
        <v>218.09188858795218</v>
      </c>
      <c r="BJ24" s="534">
        <v>218.53919586349795</v>
      </c>
      <c r="BK24" s="534">
        <v>218.98044707830121</v>
      </c>
      <c r="BL24" s="534">
        <v>219.4139270882693</v>
      </c>
      <c r="BM24" s="534">
        <v>219.83491060894318</v>
      </c>
      <c r="BN24" s="534">
        <v>220.24449466811268</v>
      </c>
      <c r="BO24" s="534">
        <v>220.64306700304058</v>
      </c>
      <c r="BP24" s="534">
        <v>221.03099221871315</v>
      </c>
      <c r="BQ24" s="534">
        <v>221.40861378374126</v>
      </c>
      <c r="BR24" s="462"/>
    </row>
    <row r="25" spans="2:71" x14ac:dyDescent="0.3">
      <c r="B25" s="622"/>
      <c r="C25" s="619"/>
      <c r="D25" s="175" t="s">
        <v>253</v>
      </c>
      <c r="E25" s="246"/>
      <c r="F25" s="246"/>
      <c r="G25" s="246"/>
      <c r="H25" s="235"/>
      <c r="I25" s="235"/>
      <c r="J25" s="326"/>
      <c r="K25" s="326"/>
      <c r="L25" s="534">
        <v>313.16885246889063</v>
      </c>
      <c r="M25" s="534">
        <v>962.20787257222787</v>
      </c>
      <c r="N25" s="534">
        <v>1476.4044046502256</v>
      </c>
      <c r="O25" s="534">
        <v>2210.275235341705</v>
      </c>
      <c r="P25" s="534">
        <v>2607.194506798915</v>
      </c>
      <c r="Q25" s="534">
        <v>2683.5631745200449</v>
      </c>
      <c r="R25" s="534">
        <v>2758.8329183273263</v>
      </c>
      <c r="S25" s="534">
        <v>2832.9703098796122</v>
      </c>
      <c r="T25" s="534">
        <v>2904.7841569889019</v>
      </c>
      <c r="U25" s="534">
        <v>2975.3932684520696</v>
      </c>
      <c r="V25" s="534">
        <v>3110.8096981568337</v>
      </c>
      <c r="W25" s="534">
        <v>3157.9780207056369</v>
      </c>
      <c r="X25" s="534">
        <v>3203.0250032093363</v>
      </c>
      <c r="Y25" s="534">
        <v>3246.0016423577804</v>
      </c>
      <c r="Z25" s="534">
        <v>3335.6183595435609</v>
      </c>
      <c r="AA25" s="534">
        <v>3429.5847641662672</v>
      </c>
      <c r="AB25" s="534">
        <v>3505.1456437016404</v>
      </c>
      <c r="AC25" s="534">
        <v>3540.9163632236473</v>
      </c>
      <c r="AD25" s="534">
        <v>3574.9823315682338</v>
      </c>
      <c r="AE25" s="534">
        <v>3607.4269064432979</v>
      </c>
      <c r="AF25" s="534">
        <v>3669.2218546628646</v>
      </c>
      <c r="AG25" s="534">
        <v>3698.9767816011999</v>
      </c>
      <c r="AH25" s="534">
        <v>3727.3414206378889</v>
      </c>
      <c r="AI25" s="534">
        <v>3754.3930478891311</v>
      </c>
      <c r="AJ25" s="534">
        <v>3780.2057517827393</v>
      </c>
      <c r="AK25" s="534">
        <v>3804.8501434664918</v>
      </c>
      <c r="AL25" s="534">
        <v>3828.3931819935046</v>
      </c>
      <c r="AM25" s="534">
        <v>3850.8980934735318</v>
      </c>
      <c r="AN25" s="534">
        <v>3872.4243656870385</v>
      </c>
      <c r="AO25" s="534">
        <v>3893.027801998549</v>
      </c>
      <c r="AP25" s="534">
        <v>3945.1195318684668</v>
      </c>
      <c r="AQ25" s="534">
        <v>3964.2313920963297</v>
      </c>
      <c r="AR25" s="534">
        <v>3982.5595271348002</v>
      </c>
      <c r="AS25" s="534">
        <v>4000.1466402441984</v>
      </c>
      <c r="AT25" s="534">
        <v>4017.0324702496837</v>
      </c>
      <c r="AU25" s="534">
        <v>4033.2539783903435</v>
      </c>
      <c r="AV25" s="534">
        <v>4048.8455349958458</v>
      </c>
      <c r="AW25" s="534">
        <v>4063.8391028089059</v>
      </c>
      <c r="AX25" s="534">
        <v>4078.2644145771583</v>
      </c>
      <c r="AY25" s="534">
        <v>4092.1491432020889</v>
      </c>
      <c r="AZ25" s="534">
        <v>4105.4192688769817</v>
      </c>
      <c r="BA25" s="534">
        <v>4118.298191604772</v>
      </c>
      <c r="BB25" s="534">
        <v>4130.7087657422853</v>
      </c>
      <c r="BC25" s="534">
        <v>4142.6719447061432</v>
      </c>
      <c r="BD25" s="534">
        <v>4154.2073336580761</v>
      </c>
      <c r="BE25" s="534">
        <v>4165.3333027935905</v>
      </c>
      <c r="BF25" s="534">
        <v>4176.0670914610255</v>
      </c>
      <c r="BG25" s="534">
        <v>4186.4249035469275</v>
      </c>
      <c r="BH25" s="534">
        <v>4196.4219946152161</v>
      </c>
      <c r="BI25" s="534">
        <v>4206.0727513176289</v>
      </c>
      <c r="BJ25" s="534">
        <v>4215.3000170796113</v>
      </c>
      <c r="BK25" s="534">
        <v>4224.2657747017602</v>
      </c>
      <c r="BL25" s="534">
        <v>4232.9660439967793</v>
      </c>
      <c r="BM25" s="534">
        <v>4241.3703847236293</v>
      </c>
      <c r="BN25" s="534">
        <v>4249.4894929207858</v>
      </c>
      <c r="BO25" s="534">
        <v>4257.3338433565477</v>
      </c>
      <c r="BP25" s="534">
        <v>4264.9134248859045</v>
      </c>
      <c r="BQ25" s="534">
        <v>4272.237776184521</v>
      </c>
      <c r="BR25" s="462"/>
    </row>
    <row r="26" spans="2:71" s="8" customFormat="1" x14ac:dyDescent="0.3">
      <c r="B26" s="622"/>
      <c r="C26" s="619"/>
      <c r="D26" s="175" t="s">
        <v>254</v>
      </c>
      <c r="E26" s="246"/>
      <c r="F26" s="246"/>
      <c r="G26" s="246"/>
      <c r="H26" s="235"/>
      <c r="I26" s="235"/>
      <c r="J26" s="326"/>
      <c r="K26" s="326"/>
      <c r="L26" s="534">
        <v>119.4247412451365</v>
      </c>
      <c r="M26" s="534">
        <v>244.99232980632945</v>
      </c>
      <c r="N26" s="534">
        <v>340.51272624863185</v>
      </c>
      <c r="O26" s="534">
        <v>397.63549811691456</v>
      </c>
      <c r="P26" s="534">
        <v>425.9108209070838</v>
      </c>
      <c r="Q26" s="534">
        <v>436.39622905835989</v>
      </c>
      <c r="R26" s="534">
        <v>446.63709081164944</v>
      </c>
      <c r="S26" s="534">
        <v>456.63230550202792</v>
      </c>
      <c r="T26" s="534">
        <v>465.60140246366831</v>
      </c>
      <c r="U26" s="534">
        <v>474.29132634329545</v>
      </c>
      <c r="V26" s="534">
        <v>498.64966722993893</v>
      </c>
      <c r="W26" s="534">
        <v>507.0895994098239</v>
      </c>
      <c r="X26" s="534">
        <v>515.26165659758146</v>
      </c>
      <c r="Y26" s="534">
        <v>523.17640188913708</v>
      </c>
      <c r="Z26" s="534">
        <v>533.88240900497135</v>
      </c>
      <c r="AA26" s="534">
        <v>544.54150038694297</v>
      </c>
      <c r="AB26" s="534">
        <v>553.96773388232782</v>
      </c>
      <c r="AC26" s="534">
        <v>561.03906610093395</v>
      </c>
      <c r="AD26" s="534">
        <v>567.90955478791898</v>
      </c>
      <c r="AE26" s="534">
        <v>574.5920795412552</v>
      </c>
      <c r="AF26" s="534">
        <v>585.82598778382646</v>
      </c>
      <c r="AG26" s="534">
        <v>592.2209857034677</v>
      </c>
      <c r="AH26" s="534">
        <v>598.46264080294407</v>
      </c>
      <c r="AI26" s="534">
        <v>604.5621141152202</v>
      </c>
      <c r="AJ26" s="534">
        <v>610.52994994093001</v>
      </c>
      <c r="AK26" s="534">
        <v>616.37604938945856</v>
      </c>
      <c r="AL26" s="534">
        <v>622.10965732853504</v>
      </c>
      <c r="AM26" s="534">
        <v>627.73936038385807</v>
      </c>
      <c r="AN26" s="534">
        <v>633.27309388076787</v>
      </c>
      <c r="AO26" s="534">
        <v>638.71815587382866</v>
      </c>
      <c r="AP26" s="534">
        <v>649.35542364734999</v>
      </c>
      <c r="AQ26" s="534">
        <v>654.68189543836991</v>
      </c>
      <c r="AR26" s="534">
        <v>659.93712668617525</v>
      </c>
      <c r="AS26" s="534">
        <v>665.12615413531853</v>
      </c>
      <c r="AT26" s="534">
        <v>670.25350048250459</v>
      </c>
      <c r="AU26" s="534">
        <v>675.32320492642657</v>
      </c>
      <c r="AV26" s="534">
        <v>680.33885376005037</v>
      </c>
      <c r="AW26" s="534">
        <v>685.30361060148209</v>
      </c>
      <c r="AX26" s="534">
        <v>690.22024595470577</v>
      </c>
      <c r="AY26" s="534">
        <v>695.0911658708377</v>
      </c>
      <c r="AZ26" s="534">
        <v>699.9184395459589</v>
      </c>
      <c r="BA26" s="534">
        <v>704.70382574485473</v>
      </c>
      <c r="BB26" s="534">
        <v>709.44879798283773</v>
      </c>
      <c r="BC26" s="534">
        <v>714.15456843168045</v>
      </c>
      <c r="BD26" s="534">
        <v>718.82211054210734</v>
      </c>
      <c r="BE26" s="534">
        <v>723.45218039538372</v>
      </c>
      <c r="BF26" s="534">
        <v>728.04533681148416</v>
      </c>
      <c r="BG26" s="534">
        <v>732.6019602519998</v>
      </c>
      <c r="BH26" s="534">
        <v>737.12227056326594</v>
      </c>
      <c r="BI26" s="534">
        <v>741.60634360971608</v>
      </c>
      <c r="BJ26" s="534">
        <v>746.05412684992973</v>
      </c>
      <c r="BK26" s="534">
        <v>750.31817595023256</v>
      </c>
      <c r="BL26" s="534">
        <v>754.69166956553499</v>
      </c>
      <c r="BM26" s="534">
        <v>758.99765790684773</v>
      </c>
      <c r="BN26" s="534">
        <v>763.266558513782</v>
      </c>
      <c r="BO26" s="534">
        <v>767.4978945998422</v>
      </c>
      <c r="BP26" s="534">
        <v>771.69113145308756</v>
      </c>
      <c r="BQ26" s="534">
        <v>775.84568641644807</v>
      </c>
      <c r="BR26" s="462"/>
    </row>
    <row r="27" spans="2:71" s="8" customFormat="1" x14ac:dyDescent="0.3">
      <c r="B27" s="622"/>
      <c r="C27" s="619"/>
      <c r="D27" s="175" t="s">
        <v>68</v>
      </c>
      <c r="E27" s="246"/>
      <c r="F27" s="246"/>
      <c r="G27" s="246"/>
      <c r="H27" s="235"/>
      <c r="I27" s="235"/>
      <c r="J27" s="326"/>
      <c r="K27" s="326"/>
      <c r="L27" s="534">
        <v>134.48321899972518</v>
      </c>
      <c r="M27" s="534">
        <v>273.10924700310312</v>
      </c>
      <c r="N27" s="534">
        <v>388.90117442796463</v>
      </c>
      <c r="O27" s="534">
        <v>433.44437472279907</v>
      </c>
      <c r="P27" s="534">
        <v>459.8302676812815</v>
      </c>
      <c r="Q27" s="534">
        <v>470.12902716243798</v>
      </c>
      <c r="R27" s="534">
        <v>479.88481499085526</v>
      </c>
      <c r="S27" s="534">
        <v>489.10213354130241</v>
      </c>
      <c r="T27" s="534">
        <v>497.78979632589909</v>
      </c>
      <c r="U27" s="534">
        <v>505.96029536150763</v>
      </c>
      <c r="V27" s="534">
        <v>514.71291965850935</v>
      </c>
      <c r="W27" s="534">
        <v>521.7052500435326</v>
      </c>
      <c r="X27" s="534">
        <v>528.22519834432728</v>
      </c>
      <c r="Y27" s="534">
        <v>534.2938444970747</v>
      </c>
      <c r="Z27" s="534">
        <v>548.3854682455484</v>
      </c>
      <c r="AA27" s="534">
        <v>562.8782378739885</v>
      </c>
      <c r="AB27" s="534">
        <v>574.22643433555857</v>
      </c>
      <c r="AC27" s="534">
        <v>578.84335375419505</v>
      </c>
      <c r="AD27" s="534">
        <v>583.11078059931833</v>
      </c>
      <c r="AE27" s="534">
        <v>587.05138944912892</v>
      </c>
      <c r="AF27" s="534">
        <v>591.47380736706941</v>
      </c>
      <c r="AG27" s="534">
        <v>594.83320852888471</v>
      </c>
      <c r="AH27" s="534">
        <v>597.92856028046515</v>
      </c>
      <c r="AI27" s="534">
        <v>600.77906920400164</v>
      </c>
      <c r="AJ27" s="534">
        <v>603.40291382466421</v>
      </c>
      <c r="AK27" s="534">
        <v>605.81722916166245</v>
      </c>
      <c r="AL27" s="534">
        <v>608.03810782843084</v>
      </c>
      <c r="AM27" s="534">
        <v>610.08061444981399</v>
      </c>
      <c r="AN27" s="534">
        <v>611.95881055866937</v>
      </c>
      <c r="AO27" s="534">
        <v>613.68578751534926</v>
      </c>
      <c r="AP27" s="534">
        <v>616.13708951278124</v>
      </c>
      <c r="AQ27" s="534">
        <v>617.6012016912473</v>
      </c>
      <c r="AR27" s="534">
        <v>618.94770954606713</v>
      </c>
      <c r="AS27" s="534">
        <v>620.18626348731721</v>
      </c>
      <c r="AT27" s="534">
        <v>621.32576500482162</v>
      </c>
      <c r="AU27" s="534">
        <v>622.37441407775952</v>
      </c>
      <c r="AV27" s="534">
        <v>623.3397557025786</v>
      </c>
      <c r="AW27" s="534">
        <v>624.22872507566535</v>
      </c>
      <c r="AX27" s="534">
        <v>625.04769108862649</v>
      </c>
      <c r="AY27" s="534">
        <v>625.80249789455979</v>
      </c>
      <c r="AZ27" s="534">
        <v>626.49850438601288</v>
      </c>
      <c r="BA27" s="534">
        <v>627.14062149193467</v>
      </c>
      <c r="BB27" s="534">
        <v>627.73334725411701</v>
      </c>
      <c r="BC27" s="534">
        <v>628.28079968547843</v>
      </c>
      <c r="BD27" s="534">
        <v>628.78674744488126</v>
      </c>
      <c r="BE27" s="534">
        <v>629.25463838759106</v>
      </c>
      <c r="BF27" s="534">
        <v>629.68762606843268</v>
      </c>
      <c r="BG27" s="534">
        <v>630.08859428727817</v>
      </c>
      <c r="BH27" s="534">
        <v>630.46017977482836</v>
      </c>
      <c r="BI27" s="534">
        <v>630.80479312151522</v>
      </c>
      <c r="BJ27" s="534">
        <v>631.12463805451057</v>
      </c>
      <c r="BK27" s="534">
        <v>631.42172916787581</v>
      </c>
      <c r="BL27" s="534">
        <v>631.69790820929916</v>
      </c>
      <c r="BM27" s="534">
        <v>631.95485902409075</v>
      </c>
      <c r="BN27" s="534">
        <v>632.19412125342421</v>
      </c>
      <c r="BO27" s="534">
        <v>632.41710287953083</v>
      </c>
      <c r="BP27" s="534">
        <v>632.6250917058635</v>
      </c>
      <c r="BQ27" s="534">
        <v>632.81926585533165</v>
      </c>
      <c r="BR27" s="462"/>
    </row>
    <row r="28" spans="2:71" s="8" customFormat="1" hidden="1" x14ac:dyDescent="0.3">
      <c r="B28" s="622"/>
      <c r="C28" s="629" t="s">
        <v>265</v>
      </c>
      <c r="D28" s="333" t="s">
        <v>67</v>
      </c>
      <c r="E28" s="246"/>
      <c r="F28" s="246"/>
      <c r="G28" s="246"/>
      <c r="H28" s="235"/>
      <c r="I28" s="235"/>
      <c r="J28" s="326"/>
      <c r="K28" s="326"/>
      <c r="L28" s="326"/>
      <c r="M28" s="326"/>
      <c r="N28" s="326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462"/>
    </row>
    <row r="29" spans="2:71" s="8" customFormat="1" hidden="1" x14ac:dyDescent="0.3">
      <c r="B29" s="622"/>
      <c r="C29" s="629"/>
      <c r="D29" s="175" t="s">
        <v>267</v>
      </c>
      <c r="E29" s="246"/>
      <c r="F29" s="246"/>
      <c r="G29" s="246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462"/>
    </row>
    <row r="30" spans="2:71" s="8" customFormat="1" hidden="1" x14ac:dyDescent="0.3">
      <c r="B30" s="622"/>
      <c r="C30" s="629"/>
      <c r="D30" s="175" t="s">
        <v>268</v>
      </c>
      <c r="E30" s="246"/>
      <c r="F30" s="246"/>
      <c r="G30" s="246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462"/>
    </row>
    <row r="31" spans="2:71" s="8" customFormat="1" hidden="1" x14ac:dyDescent="0.3">
      <c r="B31" s="622"/>
      <c r="C31" s="629"/>
      <c r="D31" s="175" t="s">
        <v>269</v>
      </c>
      <c r="E31" s="246"/>
      <c r="F31" s="246"/>
      <c r="G31" s="246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462"/>
    </row>
    <row r="32" spans="2:71" s="8" customFormat="1" x14ac:dyDescent="0.3">
      <c r="B32" s="622"/>
      <c r="C32" s="618" t="s">
        <v>71</v>
      </c>
      <c r="D32" s="175" t="s">
        <v>67</v>
      </c>
      <c r="E32" s="246"/>
      <c r="F32" s="246"/>
      <c r="G32" s="246"/>
      <c r="H32" s="235"/>
      <c r="I32" s="235"/>
      <c r="J32" s="235"/>
      <c r="K32" s="235"/>
      <c r="L32" s="235">
        <v>2</v>
      </c>
      <c r="M32" s="235">
        <v>2</v>
      </c>
      <c r="N32" s="235">
        <f t="shared" ref="N32:BQ33" si="7">M32</f>
        <v>2</v>
      </c>
      <c r="O32" s="235">
        <f t="shared" ref="O32" si="8">N32</f>
        <v>2</v>
      </c>
      <c r="P32" s="235">
        <f t="shared" ref="P32" si="9">O32</f>
        <v>2</v>
      </c>
      <c r="Q32" s="235">
        <f t="shared" ref="Q32" si="10">P32</f>
        <v>2</v>
      </c>
      <c r="R32" s="235">
        <f t="shared" ref="R32" si="11">Q32</f>
        <v>2</v>
      </c>
      <c r="S32" s="235">
        <f t="shared" ref="S32" si="12">R32</f>
        <v>2</v>
      </c>
      <c r="T32" s="235">
        <f t="shared" ref="T32" si="13">S32</f>
        <v>2</v>
      </c>
      <c r="U32" s="235">
        <f t="shared" ref="U32" si="14">T32</f>
        <v>2</v>
      </c>
      <c r="V32" s="235">
        <f t="shared" ref="V32" si="15">U32</f>
        <v>2</v>
      </c>
      <c r="W32" s="235">
        <f t="shared" ref="W32" si="16">V32</f>
        <v>2</v>
      </c>
      <c r="X32" s="235">
        <f t="shared" ref="X32" si="17">W32</f>
        <v>2</v>
      </c>
      <c r="Y32" s="235">
        <f t="shared" ref="Y32" si="18">X32</f>
        <v>2</v>
      </c>
      <c r="Z32" s="235">
        <f t="shared" ref="Z32" si="19">Y32</f>
        <v>2</v>
      </c>
      <c r="AA32" s="235">
        <f t="shared" ref="AA32" si="20">Z32</f>
        <v>2</v>
      </c>
      <c r="AB32" s="235">
        <f t="shared" ref="AB32" si="21">AA32</f>
        <v>2</v>
      </c>
      <c r="AC32" s="235">
        <f t="shared" ref="AC32" si="22">AB32</f>
        <v>2</v>
      </c>
      <c r="AD32" s="235">
        <f t="shared" ref="AD32" si="23">AC32</f>
        <v>2</v>
      </c>
      <c r="AE32" s="235">
        <f t="shared" ref="AE32" si="24">AD32</f>
        <v>2</v>
      </c>
      <c r="AF32" s="235">
        <f t="shared" ref="AF32" si="25">AE32</f>
        <v>2</v>
      </c>
      <c r="AG32" s="235">
        <f t="shared" ref="AG32" si="26">AF32</f>
        <v>2</v>
      </c>
      <c r="AH32" s="235">
        <f t="shared" ref="AH32" si="27">AG32</f>
        <v>2</v>
      </c>
      <c r="AI32" s="235">
        <f t="shared" ref="AI32" si="28">AH32</f>
        <v>2</v>
      </c>
      <c r="AJ32" s="235">
        <f t="shared" ref="AJ32" si="29">AI32</f>
        <v>2</v>
      </c>
      <c r="AK32" s="235">
        <f t="shared" ref="AK32" si="30">AJ32</f>
        <v>2</v>
      </c>
      <c r="AL32" s="235">
        <f t="shared" ref="AL32" si="31">AK32</f>
        <v>2</v>
      </c>
      <c r="AM32" s="235">
        <f t="shared" ref="AM32" si="32">AL32</f>
        <v>2</v>
      </c>
      <c r="AN32" s="235">
        <f t="shared" ref="AN32" si="33">AM32</f>
        <v>2</v>
      </c>
      <c r="AO32" s="235">
        <f t="shared" ref="AO32" si="34">AN32</f>
        <v>2</v>
      </c>
      <c r="AP32" s="235">
        <f t="shared" ref="AP32" si="35">AO32</f>
        <v>2</v>
      </c>
      <c r="AQ32" s="235">
        <f t="shared" ref="AQ32" si="36">AP32</f>
        <v>2</v>
      </c>
      <c r="AR32" s="235">
        <f t="shared" ref="AR32" si="37">AQ32</f>
        <v>2</v>
      </c>
      <c r="AS32" s="235">
        <f t="shared" ref="AS32" si="38">AR32</f>
        <v>2</v>
      </c>
      <c r="AT32" s="235">
        <f t="shared" ref="AT32" si="39">AS32</f>
        <v>2</v>
      </c>
      <c r="AU32" s="235">
        <f t="shared" ref="AU32" si="40">AT32</f>
        <v>2</v>
      </c>
      <c r="AV32" s="235">
        <f t="shared" ref="AV32" si="41">AU32</f>
        <v>2</v>
      </c>
      <c r="AW32" s="235">
        <f t="shared" ref="AW32" si="42">AV32</f>
        <v>2</v>
      </c>
      <c r="AX32" s="235">
        <f t="shared" ref="AX32" si="43">AW32</f>
        <v>2</v>
      </c>
      <c r="AY32" s="235">
        <f t="shared" ref="AY32" si="44">AX32</f>
        <v>2</v>
      </c>
      <c r="AZ32" s="235">
        <f t="shared" ref="AZ32" si="45">AY32</f>
        <v>2</v>
      </c>
      <c r="BA32" s="235">
        <f t="shared" ref="BA32" si="46">AZ32</f>
        <v>2</v>
      </c>
      <c r="BB32" s="235">
        <f t="shared" ref="BB32" si="47">BA32</f>
        <v>2</v>
      </c>
      <c r="BC32" s="235">
        <f t="shared" ref="BC32" si="48">BB32</f>
        <v>2</v>
      </c>
      <c r="BD32" s="235">
        <f t="shared" ref="BD32" si="49">BC32</f>
        <v>2</v>
      </c>
      <c r="BE32" s="235">
        <f t="shared" ref="BE32" si="50">BD32</f>
        <v>2</v>
      </c>
      <c r="BF32" s="235">
        <f t="shared" ref="BF32" si="51">BE32</f>
        <v>2</v>
      </c>
      <c r="BG32" s="235">
        <f t="shared" ref="BG32" si="52">BF32</f>
        <v>2</v>
      </c>
      <c r="BH32" s="235">
        <f t="shared" ref="BH32" si="53">BG32</f>
        <v>2</v>
      </c>
      <c r="BI32" s="235">
        <f t="shared" ref="BI32" si="54">BH32</f>
        <v>2</v>
      </c>
      <c r="BJ32" s="235">
        <f t="shared" ref="BJ32" si="55">BI32</f>
        <v>2</v>
      </c>
      <c r="BK32" s="235">
        <f t="shared" ref="BK32" si="56">BJ32</f>
        <v>2</v>
      </c>
      <c r="BL32" s="235">
        <f t="shared" ref="BL32" si="57">BK32</f>
        <v>2</v>
      </c>
      <c r="BM32" s="235">
        <f t="shared" ref="BM32" si="58">BL32</f>
        <v>2</v>
      </c>
      <c r="BN32" s="235">
        <f t="shared" ref="BN32" si="59">BM32</f>
        <v>2</v>
      </c>
      <c r="BO32" s="235">
        <f t="shared" ref="BO32" si="60">BN32</f>
        <v>2</v>
      </c>
      <c r="BP32" s="235">
        <f t="shared" ref="BP32" si="61">BO32</f>
        <v>2</v>
      </c>
      <c r="BQ32" s="235">
        <f t="shared" ref="BQ32" si="62">BP32</f>
        <v>2</v>
      </c>
      <c r="BR32" s="462"/>
    </row>
    <row r="33" spans="2:73" ht="14.4" customHeight="1" x14ac:dyDescent="0.3">
      <c r="B33" s="622"/>
      <c r="C33" s="619"/>
      <c r="D33" s="175" t="s">
        <v>69</v>
      </c>
      <c r="E33" s="246"/>
      <c r="F33" s="246"/>
      <c r="G33" s="246"/>
      <c r="H33" s="235"/>
      <c r="I33" s="235"/>
      <c r="J33" s="235"/>
      <c r="K33" s="235"/>
      <c r="L33" s="235">
        <v>15</v>
      </c>
      <c r="M33" s="235">
        <v>15</v>
      </c>
      <c r="N33" s="235">
        <f t="shared" si="7"/>
        <v>15</v>
      </c>
      <c r="O33" s="235">
        <f t="shared" si="7"/>
        <v>15</v>
      </c>
      <c r="P33" s="235">
        <f t="shared" si="7"/>
        <v>15</v>
      </c>
      <c r="Q33" s="235">
        <f t="shared" si="7"/>
        <v>15</v>
      </c>
      <c r="R33" s="235">
        <f t="shared" si="7"/>
        <v>15</v>
      </c>
      <c r="S33" s="235">
        <f t="shared" si="7"/>
        <v>15</v>
      </c>
      <c r="T33" s="235">
        <f t="shared" si="7"/>
        <v>15</v>
      </c>
      <c r="U33" s="235">
        <f t="shared" si="7"/>
        <v>15</v>
      </c>
      <c r="V33" s="235">
        <f t="shared" si="7"/>
        <v>15</v>
      </c>
      <c r="W33" s="235">
        <f t="shared" si="7"/>
        <v>15</v>
      </c>
      <c r="X33" s="235">
        <f t="shared" si="7"/>
        <v>15</v>
      </c>
      <c r="Y33" s="235">
        <f t="shared" si="7"/>
        <v>15</v>
      </c>
      <c r="Z33" s="235">
        <f t="shared" si="7"/>
        <v>15</v>
      </c>
      <c r="AA33" s="235">
        <f t="shared" si="7"/>
        <v>15</v>
      </c>
      <c r="AB33" s="235">
        <f t="shared" si="7"/>
        <v>15</v>
      </c>
      <c r="AC33" s="235">
        <f t="shared" si="7"/>
        <v>15</v>
      </c>
      <c r="AD33" s="235">
        <f t="shared" si="7"/>
        <v>15</v>
      </c>
      <c r="AE33" s="235">
        <f t="shared" si="7"/>
        <v>15</v>
      </c>
      <c r="AF33" s="235">
        <f t="shared" si="7"/>
        <v>15</v>
      </c>
      <c r="AG33" s="235">
        <f t="shared" si="7"/>
        <v>15</v>
      </c>
      <c r="AH33" s="235">
        <f t="shared" si="7"/>
        <v>15</v>
      </c>
      <c r="AI33" s="235">
        <f t="shared" si="7"/>
        <v>15</v>
      </c>
      <c r="AJ33" s="235">
        <f t="shared" si="7"/>
        <v>15</v>
      </c>
      <c r="AK33" s="235">
        <f t="shared" si="7"/>
        <v>15</v>
      </c>
      <c r="AL33" s="235">
        <f t="shared" si="7"/>
        <v>15</v>
      </c>
      <c r="AM33" s="235">
        <f t="shared" si="7"/>
        <v>15</v>
      </c>
      <c r="AN33" s="235">
        <f t="shared" si="7"/>
        <v>15</v>
      </c>
      <c r="AO33" s="235">
        <f t="shared" si="7"/>
        <v>15</v>
      </c>
      <c r="AP33" s="235">
        <f t="shared" si="7"/>
        <v>15</v>
      </c>
      <c r="AQ33" s="235">
        <f t="shared" si="7"/>
        <v>15</v>
      </c>
      <c r="AR33" s="235">
        <f t="shared" si="7"/>
        <v>15</v>
      </c>
      <c r="AS33" s="235">
        <f t="shared" si="7"/>
        <v>15</v>
      </c>
      <c r="AT33" s="235">
        <f t="shared" si="7"/>
        <v>15</v>
      </c>
      <c r="AU33" s="235">
        <f t="shared" si="7"/>
        <v>15</v>
      </c>
      <c r="AV33" s="235">
        <f t="shared" si="7"/>
        <v>15</v>
      </c>
      <c r="AW33" s="235">
        <f t="shared" si="7"/>
        <v>15</v>
      </c>
      <c r="AX33" s="235">
        <f t="shared" si="7"/>
        <v>15</v>
      </c>
      <c r="AY33" s="235">
        <f t="shared" si="7"/>
        <v>15</v>
      </c>
      <c r="AZ33" s="235">
        <f t="shared" si="7"/>
        <v>15</v>
      </c>
      <c r="BA33" s="235">
        <f t="shared" si="7"/>
        <v>15</v>
      </c>
      <c r="BB33" s="235">
        <f t="shared" si="7"/>
        <v>15</v>
      </c>
      <c r="BC33" s="235">
        <f t="shared" si="7"/>
        <v>15</v>
      </c>
      <c r="BD33" s="235">
        <f t="shared" si="7"/>
        <v>15</v>
      </c>
      <c r="BE33" s="235">
        <f t="shared" si="7"/>
        <v>15</v>
      </c>
      <c r="BF33" s="235">
        <f t="shared" si="7"/>
        <v>15</v>
      </c>
      <c r="BG33" s="235">
        <f t="shared" si="7"/>
        <v>15</v>
      </c>
      <c r="BH33" s="235">
        <f t="shared" si="7"/>
        <v>15</v>
      </c>
      <c r="BI33" s="235">
        <f t="shared" si="7"/>
        <v>15</v>
      </c>
      <c r="BJ33" s="235">
        <f t="shared" si="7"/>
        <v>15</v>
      </c>
      <c r="BK33" s="235">
        <f t="shared" si="7"/>
        <v>15</v>
      </c>
      <c r="BL33" s="235">
        <f t="shared" si="7"/>
        <v>15</v>
      </c>
      <c r="BM33" s="235">
        <f t="shared" si="7"/>
        <v>15</v>
      </c>
      <c r="BN33" s="235">
        <f t="shared" si="7"/>
        <v>15</v>
      </c>
      <c r="BO33" s="235">
        <f t="shared" si="7"/>
        <v>15</v>
      </c>
      <c r="BP33" s="235">
        <f t="shared" si="7"/>
        <v>15</v>
      </c>
      <c r="BQ33" s="235">
        <f t="shared" si="7"/>
        <v>15</v>
      </c>
      <c r="BR33" s="462"/>
    </row>
    <row r="34" spans="2:73" ht="15" thickBot="1" x14ac:dyDescent="0.35">
      <c r="B34" s="623"/>
      <c r="C34" s="620"/>
      <c r="D34" s="176" t="s">
        <v>70</v>
      </c>
      <c r="E34" s="247"/>
      <c r="F34" s="247"/>
      <c r="G34" s="247"/>
      <c r="H34" s="231"/>
      <c r="I34" s="231"/>
      <c r="J34" s="231"/>
      <c r="K34" s="231"/>
      <c r="L34" s="231">
        <v>15</v>
      </c>
      <c r="M34" s="231">
        <v>15</v>
      </c>
      <c r="N34" s="231">
        <f t="shared" ref="N34:BQ34" si="63">M34</f>
        <v>15</v>
      </c>
      <c r="O34" s="231">
        <f t="shared" si="63"/>
        <v>15</v>
      </c>
      <c r="P34" s="231">
        <f t="shared" si="63"/>
        <v>15</v>
      </c>
      <c r="Q34" s="231">
        <f t="shared" si="63"/>
        <v>15</v>
      </c>
      <c r="R34" s="231">
        <f t="shared" si="63"/>
        <v>15</v>
      </c>
      <c r="S34" s="231">
        <f t="shared" si="63"/>
        <v>15</v>
      </c>
      <c r="T34" s="231">
        <f t="shared" si="63"/>
        <v>15</v>
      </c>
      <c r="U34" s="231">
        <f t="shared" si="63"/>
        <v>15</v>
      </c>
      <c r="V34" s="231">
        <f t="shared" si="63"/>
        <v>15</v>
      </c>
      <c r="W34" s="231">
        <f t="shared" si="63"/>
        <v>15</v>
      </c>
      <c r="X34" s="231">
        <f t="shared" si="63"/>
        <v>15</v>
      </c>
      <c r="Y34" s="231">
        <f t="shared" si="63"/>
        <v>15</v>
      </c>
      <c r="Z34" s="231">
        <f t="shared" si="63"/>
        <v>15</v>
      </c>
      <c r="AA34" s="231">
        <f t="shared" si="63"/>
        <v>15</v>
      </c>
      <c r="AB34" s="231">
        <f t="shared" si="63"/>
        <v>15</v>
      </c>
      <c r="AC34" s="231">
        <f t="shared" si="63"/>
        <v>15</v>
      </c>
      <c r="AD34" s="231">
        <f t="shared" si="63"/>
        <v>15</v>
      </c>
      <c r="AE34" s="231">
        <f t="shared" si="63"/>
        <v>15</v>
      </c>
      <c r="AF34" s="231">
        <f t="shared" si="63"/>
        <v>15</v>
      </c>
      <c r="AG34" s="231">
        <f t="shared" si="63"/>
        <v>15</v>
      </c>
      <c r="AH34" s="231">
        <f t="shared" si="63"/>
        <v>15</v>
      </c>
      <c r="AI34" s="231">
        <f t="shared" si="63"/>
        <v>15</v>
      </c>
      <c r="AJ34" s="231">
        <f t="shared" si="63"/>
        <v>15</v>
      </c>
      <c r="AK34" s="231">
        <f t="shared" si="63"/>
        <v>15</v>
      </c>
      <c r="AL34" s="231">
        <f t="shared" si="63"/>
        <v>15</v>
      </c>
      <c r="AM34" s="231">
        <f t="shared" si="63"/>
        <v>15</v>
      </c>
      <c r="AN34" s="231">
        <f t="shared" si="63"/>
        <v>15</v>
      </c>
      <c r="AO34" s="231">
        <f t="shared" si="63"/>
        <v>15</v>
      </c>
      <c r="AP34" s="231">
        <f t="shared" si="63"/>
        <v>15</v>
      </c>
      <c r="AQ34" s="231">
        <f t="shared" si="63"/>
        <v>15</v>
      </c>
      <c r="AR34" s="231">
        <f t="shared" si="63"/>
        <v>15</v>
      </c>
      <c r="AS34" s="231">
        <f t="shared" si="63"/>
        <v>15</v>
      </c>
      <c r="AT34" s="231">
        <f t="shared" si="63"/>
        <v>15</v>
      </c>
      <c r="AU34" s="231">
        <f t="shared" si="63"/>
        <v>15</v>
      </c>
      <c r="AV34" s="231">
        <f t="shared" si="63"/>
        <v>15</v>
      </c>
      <c r="AW34" s="231">
        <f t="shared" si="63"/>
        <v>15</v>
      </c>
      <c r="AX34" s="231">
        <f t="shared" si="63"/>
        <v>15</v>
      </c>
      <c r="AY34" s="231">
        <f t="shared" si="63"/>
        <v>15</v>
      </c>
      <c r="AZ34" s="231">
        <f t="shared" si="63"/>
        <v>15</v>
      </c>
      <c r="BA34" s="231">
        <f t="shared" si="63"/>
        <v>15</v>
      </c>
      <c r="BB34" s="231">
        <f t="shared" si="63"/>
        <v>15</v>
      </c>
      <c r="BC34" s="231">
        <f t="shared" si="63"/>
        <v>15</v>
      </c>
      <c r="BD34" s="231">
        <f t="shared" si="63"/>
        <v>15</v>
      </c>
      <c r="BE34" s="231">
        <f t="shared" si="63"/>
        <v>15</v>
      </c>
      <c r="BF34" s="231">
        <f t="shared" si="63"/>
        <v>15</v>
      </c>
      <c r="BG34" s="231">
        <f t="shared" si="63"/>
        <v>15</v>
      </c>
      <c r="BH34" s="231">
        <f t="shared" si="63"/>
        <v>15</v>
      </c>
      <c r="BI34" s="231">
        <f t="shared" si="63"/>
        <v>15</v>
      </c>
      <c r="BJ34" s="231">
        <f t="shared" si="63"/>
        <v>15</v>
      </c>
      <c r="BK34" s="231">
        <f t="shared" si="63"/>
        <v>15</v>
      </c>
      <c r="BL34" s="231">
        <f t="shared" si="63"/>
        <v>15</v>
      </c>
      <c r="BM34" s="231">
        <f t="shared" si="63"/>
        <v>15</v>
      </c>
      <c r="BN34" s="231">
        <f t="shared" si="63"/>
        <v>15</v>
      </c>
      <c r="BO34" s="231">
        <f t="shared" si="63"/>
        <v>15</v>
      </c>
      <c r="BP34" s="231">
        <f t="shared" si="63"/>
        <v>15</v>
      </c>
      <c r="BQ34" s="231">
        <f t="shared" si="63"/>
        <v>15</v>
      </c>
      <c r="BR34" s="459"/>
    </row>
    <row r="35" spans="2:73" ht="15" thickTop="1" x14ac:dyDescent="0.3"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8"/>
    </row>
    <row r="36" spans="2:73" x14ac:dyDescent="0.3">
      <c r="BQ36" s="107"/>
      <c r="BS36" s="107"/>
      <c r="BU36" s="104"/>
    </row>
    <row r="37" spans="2:73" x14ac:dyDescent="0.3">
      <c r="D37" s="115"/>
      <c r="E37" s="115"/>
      <c r="F37" s="115"/>
      <c r="G37" s="115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S37" s="107"/>
      <c r="BU37" s="104"/>
    </row>
    <row r="38" spans="2:73" x14ac:dyDescent="0.3">
      <c r="D38" s="115"/>
      <c r="E38" s="115"/>
      <c r="F38" s="115"/>
      <c r="G38" s="115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S38" s="107"/>
      <c r="BU38" s="104"/>
    </row>
    <row r="39" spans="2:73" x14ac:dyDescent="0.3"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S39" s="107"/>
      <c r="BT39" s="104"/>
    </row>
    <row r="40" spans="2:73" x14ac:dyDescent="0.3"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S40" s="107"/>
      <c r="BT40" s="104"/>
    </row>
    <row r="41" spans="2:73" x14ac:dyDescent="0.3"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</row>
    <row r="42" spans="2:73" x14ac:dyDescent="0.3"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</row>
    <row r="43" spans="2:73" x14ac:dyDescent="0.3"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</row>
    <row r="44" spans="2:73" x14ac:dyDescent="0.3"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</row>
    <row r="45" spans="2:73" x14ac:dyDescent="0.3"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</row>
    <row r="46" spans="2:73" x14ac:dyDescent="0.3"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</row>
    <row r="47" spans="2:73" x14ac:dyDescent="0.3"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</row>
    <row r="48" spans="2:73" x14ac:dyDescent="0.3"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</row>
    <row r="49" spans="8:68" x14ac:dyDescent="0.3"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</row>
    <row r="50" spans="8:68" x14ac:dyDescent="0.3"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</row>
  </sheetData>
  <mergeCells count="22">
    <mergeCell ref="G3:K3"/>
    <mergeCell ref="X3:Y3"/>
    <mergeCell ref="I4:K4"/>
    <mergeCell ref="M4:N4"/>
    <mergeCell ref="M2:N2"/>
    <mergeCell ref="L3:L4"/>
    <mergeCell ref="BQ3:BQ5"/>
    <mergeCell ref="C32:C34"/>
    <mergeCell ref="A2:C7"/>
    <mergeCell ref="P2:Q2"/>
    <mergeCell ref="B24:B34"/>
    <mergeCell ref="B10:B20"/>
    <mergeCell ref="D2:D5"/>
    <mergeCell ref="C10:C13"/>
    <mergeCell ref="C24:C27"/>
    <mergeCell ref="C14:C17"/>
    <mergeCell ref="C28:C31"/>
    <mergeCell ref="C18:C20"/>
    <mergeCell ref="E2:F5"/>
    <mergeCell ref="H2:K2"/>
    <mergeCell ref="I5:K5"/>
    <mergeCell ref="X2:Y2"/>
  </mergeCells>
  <pageMargins left="0.511811024" right="0.511811024" top="0.78740157499999996" bottom="0.78740157499999996" header="0.31496062000000002" footer="0.31496062000000002"/>
  <pageSetup paperSize="9" scale="2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8"/>
  <dimension ref="A1:BP25"/>
  <sheetViews>
    <sheetView showGridLines="0" view="pageBreakPreview" zoomScaleNormal="100" zoomScaleSheetLayoutView="100" workbookViewId="0">
      <pane ySplit="1" topLeftCell="A2" activePane="bottomLeft" state="frozen"/>
      <selection activeCell="K21" sqref="K21"/>
      <selection pane="bottomLeft" activeCell="Z25" sqref="Z25"/>
    </sheetView>
  </sheetViews>
  <sheetFormatPr defaultColWidth="8.88671875" defaultRowHeight="14.4" x14ac:dyDescent="0.3"/>
  <cols>
    <col min="1" max="1" width="40.6640625" customWidth="1"/>
    <col min="2" max="2" width="16.109375" style="116" bestFit="1" customWidth="1"/>
    <col min="3" max="5" width="14.6640625" style="116" customWidth="1"/>
    <col min="6" max="7" width="14.6640625" style="178" customWidth="1"/>
    <col min="8" max="8" width="14.6640625" customWidth="1"/>
    <col min="9" max="27" width="14.6640625" style="178" customWidth="1"/>
    <col min="28" max="28" width="14.6640625" style="178" customWidth="1" collapsed="1"/>
    <col min="29" max="37" width="14.6640625" style="178" customWidth="1"/>
    <col min="38" max="38" width="14.6640625" style="178" customWidth="1" collapsed="1"/>
    <col min="39" max="47" width="14.6640625" style="178" customWidth="1"/>
    <col min="48" max="48" width="14.6640625" style="178" customWidth="1" collapsed="1"/>
    <col min="49" max="57" width="14.6640625" style="178" customWidth="1"/>
    <col min="58" max="58" width="14.6640625" style="178" customWidth="1" collapsed="1"/>
    <col min="59" max="67" width="14.6640625" style="178" customWidth="1"/>
    <col min="68" max="68" width="14.6640625" style="379" customWidth="1" collapsed="1"/>
    <col min="217" max="217" width="2.109375" customWidth="1"/>
    <col min="218" max="218" width="18.88671875" customWidth="1"/>
    <col min="219" max="219" width="28.109375" customWidth="1"/>
    <col min="220" max="220" width="17.44140625" customWidth="1"/>
    <col min="221" max="221" width="35.88671875" customWidth="1"/>
    <col min="222" max="222" width="16.33203125" customWidth="1"/>
    <col min="223" max="253" width="14" customWidth="1"/>
    <col min="473" max="473" width="2.109375" customWidth="1"/>
    <col min="474" max="474" width="18.88671875" customWidth="1"/>
    <col min="475" max="475" width="28.109375" customWidth="1"/>
    <col min="476" max="476" width="17.44140625" customWidth="1"/>
    <col min="477" max="477" width="35.88671875" customWidth="1"/>
    <col min="478" max="478" width="16.33203125" customWidth="1"/>
    <col min="479" max="509" width="14" customWidth="1"/>
    <col min="729" max="729" width="2.109375" customWidth="1"/>
    <col min="730" max="730" width="18.88671875" customWidth="1"/>
    <col min="731" max="731" width="28.109375" customWidth="1"/>
    <col min="732" max="732" width="17.44140625" customWidth="1"/>
    <col min="733" max="733" width="35.88671875" customWidth="1"/>
    <col min="734" max="734" width="16.33203125" customWidth="1"/>
    <col min="735" max="765" width="14" customWidth="1"/>
    <col min="985" max="985" width="2.109375" customWidth="1"/>
    <col min="986" max="986" width="18.88671875" customWidth="1"/>
    <col min="987" max="987" width="28.109375" customWidth="1"/>
    <col min="988" max="988" width="17.44140625" customWidth="1"/>
    <col min="989" max="989" width="35.88671875" customWidth="1"/>
    <col min="990" max="990" width="16.33203125" customWidth="1"/>
    <col min="991" max="1021" width="14" customWidth="1"/>
    <col min="1241" max="1241" width="2.109375" customWidth="1"/>
    <col min="1242" max="1242" width="18.88671875" customWidth="1"/>
    <col min="1243" max="1243" width="28.109375" customWidth="1"/>
    <col min="1244" max="1244" width="17.44140625" customWidth="1"/>
    <col min="1245" max="1245" width="35.88671875" customWidth="1"/>
    <col min="1246" max="1246" width="16.33203125" customWidth="1"/>
    <col min="1247" max="1277" width="14" customWidth="1"/>
    <col min="1497" max="1497" width="2.109375" customWidth="1"/>
    <col min="1498" max="1498" width="18.88671875" customWidth="1"/>
    <col min="1499" max="1499" width="28.109375" customWidth="1"/>
    <col min="1500" max="1500" width="17.44140625" customWidth="1"/>
    <col min="1501" max="1501" width="35.88671875" customWidth="1"/>
    <col min="1502" max="1502" width="16.33203125" customWidth="1"/>
    <col min="1503" max="1533" width="14" customWidth="1"/>
    <col min="1753" max="1753" width="2.109375" customWidth="1"/>
    <col min="1754" max="1754" width="18.88671875" customWidth="1"/>
    <col min="1755" max="1755" width="28.109375" customWidth="1"/>
    <col min="1756" max="1756" width="17.44140625" customWidth="1"/>
    <col min="1757" max="1757" width="35.88671875" customWidth="1"/>
    <col min="1758" max="1758" width="16.33203125" customWidth="1"/>
    <col min="1759" max="1789" width="14" customWidth="1"/>
    <col min="2009" max="2009" width="2.109375" customWidth="1"/>
    <col min="2010" max="2010" width="18.88671875" customWidth="1"/>
    <col min="2011" max="2011" width="28.109375" customWidth="1"/>
    <col min="2012" max="2012" width="17.44140625" customWidth="1"/>
    <col min="2013" max="2013" width="35.88671875" customWidth="1"/>
    <col min="2014" max="2014" width="16.33203125" customWidth="1"/>
    <col min="2015" max="2045" width="14" customWidth="1"/>
    <col min="2265" max="2265" width="2.109375" customWidth="1"/>
    <col min="2266" max="2266" width="18.88671875" customWidth="1"/>
    <col min="2267" max="2267" width="28.109375" customWidth="1"/>
    <col min="2268" max="2268" width="17.44140625" customWidth="1"/>
    <col min="2269" max="2269" width="35.88671875" customWidth="1"/>
    <col min="2270" max="2270" width="16.33203125" customWidth="1"/>
    <col min="2271" max="2301" width="14" customWidth="1"/>
    <col min="2521" max="2521" width="2.109375" customWidth="1"/>
    <col min="2522" max="2522" width="18.88671875" customWidth="1"/>
    <col min="2523" max="2523" width="28.109375" customWidth="1"/>
    <col min="2524" max="2524" width="17.44140625" customWidth="1"/>
    <col min="2525" max="2525" width="35.88671875" customWidth="1"/>
    <col min="2526" max="2526" width="16.33203125" customWidth="1"/>
    <col min="2527" max="2557" width="14" customWidth="1"/>
    <col min="2777" max="2777" width="2.109375" customWidth="1"/>
    <col min="2778" max="2778" width="18.88671875" customWidth="1"/>
    <col min="2779" max="2779" width="28.109375" customWidth="1"/>
    <col min="2780" max="2780" width="17.44140625" customWidth="1"/>
    <col min="2781" max="2781" width="35.88671875" customWidth="1"/>
    <col min="2782" max="2782" width="16.33203125" customWidth="1"/>
    <col min="2783" max="2813" width="14" customWidth="1"/>
    <col min="3033" max="3033" width="2.109375" customWidth="1"/>
    <col min="3034" max="3034" width="18.88671875" customWidth="1"/>
    <col min="3035" max="3035" width="28.109375" customWidth="1"/>
    <col min="3036" max="3036" width="17.44140625" customWidth="1"/>
    <col min="3037" max="3037" width="35.88671875" customWidth="1"/>
    <col min="3038" max="3038" width="16.33203125" customWidth="1"/>
    <col min="3039" max="3069" width="14" customWidth="1"/>
    <col min="3289" max="3289" width="2.109375" customWidth="1"/>
    <col min="3290" max="3290" width="18.88671875" customWidth="1"/>
    <col min="3291" max="3291" width="28.109375" customWidth="1"/>
    <col min="3292" max="3292" width="17.44140625" customWidth="1"/>
    <col min="3293" max="3293" width="35.88671875" customWidth="1"/>
    <col min="3294" max="3294" width="16.33203125" customWidth="1"/>
    <col min="3295" max="3325" width="14" customWidth="1"/>
    <col min="3545" max="3545" width="2.109375" customWidth="1"/>
    <col min="3546" max="3546" width="18.88671875" customWidth="1"/>
    <col min="3547" max="3547" width="28.109375" customWidth="1"/>
    <col min="3548" max="3548" width="17.44140625" customWidth="1"/>
    <col min="3549" max="3549" width="35.88671875" customWidth="1"/>
    <col min="3550" max="3550" width="16.33203125" customWidth="1"/>
    <col min="3551" max="3581" width="14" customWidth="1"/>
    <col min="3801" max="3801" width="2.109375" customWidth="1"/>
    <col min="3802" max="3802" width="18.88671875" customWidth="1"/>
    <col min="3803" max="3803" width="28.109375" customWidth="1"/>
    <col min="3804" max="3804" width="17.44140625" customWidth="1"/>
    <col min="3805" max="3805" width="35.88671875" customWidth="1"/>
    <col min="3806" max="3806" width="16.33203125" customWidth="1"/>
    <col min="3807" max="3837" width="14" customWidth="1"/>
    <col min="4057" max="4057" width="2.109375" customWidth="1"/>
    <col min="4058" max="4058" width="18.88671875" customWidth="1"/>
    <col min="4059" max="4059" width="28.109375" customWidth="1"/>
    <col min="4060" max="4060" width="17.44140625" customWidth="1"/>
    <col min="4061" max="4061" width="35.88671875" customWidth="1"/>
    <col min="4062" max="4062" width="16.33203125" customWidth="1"/>
    <col min="4063" max="4093" width="14" customWidth="1"/>
    <col min="4313" max="4313" width="2.109375" customWidth="1"/>
    <col min="4314" max="4314" width="18.88671875" customWidth="1"/>
    <col min="4315" max="4315" width="28.109375" customWidth="1"/>
    <col min="4316" max="4316" width="17.44140625" customWidth="1"/>
    <col min="4317" max="4317" width="35.88671875" customWidth="1"/>
    <col min="4318" max="4318" width="16.33203125" customWidth="1"/>
    <col min="4319" max="4349" width="14" customWidth="1"/>
    <col min="4569" max="4569" width="2.109375" customWidth="1"/>
    <col min="4570" max="4570" width="18.88671875" customWidth="1"/>
    <col min="4571" max="4571" width="28.109375" customWidth="1"/>
    <col min="4572" max="4572" width="17.44140625" customWidth="1"/>
    <col min="4573" max="4573" width="35.88671875" customWidth="1"/>
    <col min="4574" max="4574" width="16.33203125" customWidth="1"/>
    <col min="4575" max="4605" width="14" customWidth="1"/>
    <col min="4825" max="4825" width="2.109375" customWidth="1"/>
    <col min="4826" max="4826" width="18.88671875" customWidth="1"/>
    <col min="4827" max="4827" width="28.109375" customWidth="1"/>
    <col min="4828" max="4828" width="17.44140625" customWidth="1"/>
    <col min="4829" max="4829" width="35.88671875" customWidth="1"/>
    <col min="4830" max="4830" width="16.33203125" customWidth="1"/>
    <col min="4831" max="4861" width="14" customWidth="1"/>
    <col min="5081" max="5081" width="2.109375" customWidth="1"/>
    <col min="5082" max="5082" width="18.88671875" customWidth="1"/>
    <col min="5083" max="5083" width="28.109375" customWidth="1"/>
    <col min="5084" max="5084" width="17.44140625" customWidth="1"/>
    <col min="5085" max="5085" width="35.88671875" customWidth="1"/>
    <col min="5086" max="5086" width="16.33203125" customWidth="1"/>
    <col min="5087" max="5117" width="14" customWidth="1"/>
    <col min="5337" max="5337" width="2.109375" customWidth="1"/>
    <col min="5338" max="5338" width="18.88671875" customWidth="1"/>
    <col min="5339" max="5339" width="28.109375" customWidth="1"/>
    <col min="5340" max="5340" width="17.44140625" customWidth="1"/>
    <col min="5341" max="5341" width="35.88671875" customWidth="1"/>
    <col min="5342" max="5342" width="16.33203125" customWidth="1"/>
    <col min="5343" max="5373" width="14" customWidth="1"/>
    <col min="5593" max="5593" width="2.109375" customWidth="1"/>
    <col min="5594" max="5594" width="18.88671875" customWidth="1"/>
    <col min="5595" max="5595" width="28.109375" customWidth="1"/>
    <col min="5596" max="5596" width="17.44140625" customWidth="1"/>
    <col min="5597" max="5597" width="35.88671875" customWidth="1"/>
    <col min="5598" max="5598" width="16.33203125" customWidth="1"/>
    <col min="5599" max="5629" width="14" customWidth="1"/>
    <col min="5849" max="5849" width="2.109375" customWidth="1"/>
    <col min="5850" max="5850" width="18.88671875" customWidth="1"/>
    <col min="5851" max="5851" width="28.109375" customWidth="1"/>
    <col min="5852" max="5852" width="17.44140625" customWidth="1"/>
    <col min="5853" max="5853" width="35.88671875" customWidth="1"/>
    <col min="5854" max="5854" width="16.33203125" customWidth="1"/>
    <col min="5855" max="5885" width="14" customWidth="1"/>
    <col min="6105" max="6105" width="2.109375" customWidth="1"/>
    <col min="6106" max="6106" width="18.88671875" customWidth="1"/>
    <col min="6107" max="6107" width="28.109375" customWidth="1"/>
    <col min="6108" max="6108" width="17.44140625" customWidth="1"/>
    <col min="6109" max="6109" width="35.88671875" customWidth="1"/>
    <col min="6110" max="6110" width="16.33203125" customWidth="1"/>
    <col min="6111" max="6141" width="14" customWidth="1"/>
    <col min="6361" max="6361" width="2.109375" customWidth="1"/>
    <col min="6362" max="6362" width="18.88671875" customWidth="1"/>
    <col min="6363" max="6363" width="28.109375" customWidth="1"/>
    <col min="6364" max="6364" width="17.44140625" customWidth="1"/>
    <col min="6365" max="6365" width="35.88671875" customWidth="1"/>
    <col min="6366" max="6366" width="16.33203125" customWidth="1"/>
    <col min="6367" max="6397" width="14" customWidth="1"/>
    <col min="6617" max="6617" width="2.109375" customWidth="1"/>
    <col min="6618" max="6618" width="18.88671875" customWidth="1"/>
    <col min="6619" max="6619" width="28.109375" customWidth="1"/>
    <col min="6620" max="6620" width="17.44140625" customWidth="1"/>
    <col min="6621" max="6621" width="35.88671875" customWidth="1"/>
    <col min="6622" max="6622" width="16.33203125" customWidth="1"/>
    <col min="6623" max="6653" width="14" customWidth="1"/>
    <col min="6873" max="6873" width="2.109375" customWidth="1"/>
    <col min="6874" max="6874" width="18.88671875" customWidth="1"/>
    <col min="6875" max="6875" width="28.109375" customWidth="1"/>
    <col min="6876" max="6876" width="17.44140625" customWidth="1"/>
    <col min="6877" max="6877" width="35.88671875" customWidth="1"/>
    <col min="6878" max="6878" width="16.33203125" customWidth="1"/>
    <col min="6879" max="6909" width="14" customWidth="1"/>
    <col min="7129" max="7129" width="2.109375" customWidth="1"/>
    <col min="7130" max="7130" width="18.88671875" customWidth="1"/>
    <col min="7131" max="7131" width="28.109375" customWidth="1"/>
    <col min="7132" max="7132" width="17.44140625" customWidth="1"/>
    <col min="7133" max="7133" width="35.88671875" customWidth="1"/>
    <col min="7134" max="7134" width="16.33203125" customWidth="1"/>
    <col min="7135" max="7165" width="14" customWidth="1"/>
    <col min="7385" max="7385" width="2.109375" customWidth="1"/>
    <col min="7386" max="7386" width="18.88671875" customWidth="1"/>
    <col min="7387" max="7387" width="28.109375" customWidth="1"/>
    <col min="7388" max="7388" width="17.44140625" customWidth="1"/>
    <col min="7389" max="7389" width="35.88671875" customWidth="1"/>
    <col min="7390" max="7390" width="16.33203125" customWidth="1"/>
    <col min="7391" max="7421" width="14" customWidth="1"/>
    <col min="7641" max="7641" width="2.109375" customWidth="1"/>
    <col min="7642" max="7642" width="18.88671875" customWidth="1"/>
    <col min="7643" max="7643" width="28.109375" customWidth="1"/>
    <col min="7644" max="7644" width="17.44140625" customWidth="1"/>
    <col min="7645" max="7645" width="35.88671875" customWidth="1"/>
    <col min="7646" max="7646" width="16.33203125" customWidth="1"/>
    <col min="7647" max="7677" width="14" customWidth="1"/>
    <col min="7897" max="7897" width="2.109375" customWidth="1"/>
    <col min="7898" max="7898" width="18.88671875" customWidth="1"/>
    <col min="7899" max="7899" width="28.109375" customWidth="1"/>
    <col min="7900" max="7900" width="17.44140625" customWidth="1"/>
    <col min="7901" max="7901" width="35.88671875" customWidth="1"/>
    <col min="7902" max="7902" width="16.33203125" customWidth="1"/>
    <col min="7903" max="7933" width="14" customWidth="1"/>
    <col min="8153" max="8153" width="2.109375" customWidth="1"/>
    <col min="8154" max="8154" width="18.88671875" customWidth="1"/>
    <col min="8155" max="8155" width="28.109375" customWidth="1"/>
    <col min="8156" max="8156" width="17.44140625" customWidth="1"/>
    <col min="8157" max="8157" width="35.88671875" customWidth="1"/>
    <col min="8158" max="8158" width="16.33203125" customWidth="1"/>
    <col min="8159" max="8189" width="14" customWidth="1"/>
    <col min="8409" max="8409" width="2.109375" customWidth="1"/>
    <col min="8410" max="8410" width="18.88671875" customWidth="1"/>
    <col min="8411" max="8411" width="28.109375" customWidth="1"/>
    <col min="8412" max="8412" width="17.44140625" customWidth="1"/>
    <col min="8413" max="8413" width="35.88671875" customWidth="1"/>
    <col min="8414" max="8414" width="16.33203125" customWidth="1"/>
    <col min="8415" max="8445" width="14" customWidth="1"/>
    <col min="8665" max="8665" width="2.109375" customWidth="1"/>
    <col min="8666" max="8666" width="18.88671875" customWidth="1"/>
    <col min="8667" max="8667" width="28.109375" customWidth="1"/>
    <col min="8668" max="8668" width="17.44140625" customWidth="1"/>
    <col min="8669" max="8669" width="35.88671875" customWidth="1"/>
    <col min="8670" max="8670" width="16.33203125" customWidth="1"/>
    <col min="8671" max="8701" width="14" customWidth="1"/>
    <col min="8921" max="8921" width="2.109375" customWidth="1"/>
    <col min="8922" max="8922" width="18.88671875" customWidth="1"/>
    <col min="8923" max="8923" width="28.109375" customWidth="1"/>
    <col min="8924" max="8924" width="17.44140625" customWidth="1"/>
    <col min="8925" max="8925" width="35.88671875" customWidth="1"/>
    <col min="8926" max="8926" width="16.33203125" customWidth="1"/>
    <col min="8927" max="8957" width="14" customWidth="1"/>
    <col min="9177" max="9177" width="2.109375" customWidth="1"/>
    <col min="9178" max="9178" width="18.88671875" customWidth="1"/>
    <col min="9179" max="9179" width="28.109375" customWidth="1"/>
    <col min="9180" max="9180" width="17.44140625" customWidth="1"/>
    <col min="9181" max="9181" width="35.88671875" customWidth="1"/>
    <col min="9182" max="9182" width="16.33203125" customWidth="1"/>
    <col min="9183" max="9213" width="14" customWidth="1"/>
    <col min="9433" max="9433" width="2.109375" customWidth="1"/>
    <col min="9434" max="9434" width="18.88671875" customWidth="1"/>
    <col min="9435" max="9435" width="28.109375" customWidth="1"/>
    <col min="9436" max="9436" width="17.44140625" customWidth="1"/>
    <col min="9437" max="9437" width="35.88671875" customWidth="1"/>
    <col min="9438" max="9438" width="16.33203125" customWidth="1"/>
    <col min="9439" max="9469" width="14" customWidth="1"/>
    <col min="9689" max="9689" width="2.109375" customWidth="1"/>
    <col min="9690" max="9690" width="18.88671875" customWidth="1"/>
    <col min="9691" max="9691" width="28.109375" customWidth="1"/>
    <col min="9692" max="9692" width="17.44140625" customWidth="1"/>
    <col min="9693" max="9693" width="35.88671875" customWidth="1"/>
    <col min="9694" max="9694" width="16.33203125" customWidth="1"/>
    <col min="9695" max="9725" width="14" customWidth="1"/>
    <col min="9945" max="9945" width="2.109375" customWidth="1"/>
    <col min="9946" max="9946" width="18.88671875" customWidth="1"/>
    <col min="9947" max="9947" width="28.109375" customWidth="1"/>
    <col min="9948" max="9948" width="17.44140625" customWidth="1"/>
    <col min="9949" max="9949" width="35.88671875" customWidth="1"/>
    <col min="9950" max="9950" width="16.33203125" customWidth="1"/>
    <col min="9951" max="9981" width="14" customWidth="1"/>
    <col min="10201" max="10201" width="2.109375" customWidth="1"/>
    <col min="10202" max="10202" width="18.88671875" customWidth="1"/>
    <col min="10203" max="10203" width="28.109375" customWidth="1"/>
    <col min="10204" max="10204" width="17.44140625" customWidth="1"/>
    <col min="10205" max="10205" width="35.88671875" customWidth="1"/>
    <col min="10206" max="10206" width="16.33203125" customWidth="1"/>
    <col min="10207" max="10237" width="14" customWidth="1"/>
    <col min="10457" max="10457" width="2.109375" customWidth="1"/>
    <col min="10458" max="10458" width="18.88671875" customWidth="1"/>
    <col min="10459" max="10459" width="28.109375" customWidth="1"/>
    <col min="10460" max="10460" width="17.44140625" customWidth="1"/>
    <col min="10461" max="10461" width="35.88671875" customWidth="1"/>
    <col min="10462" max="10462" width="16.33203125" customWidth="1"/>
    <col min="10463" max="10493" width="14" customWidth="1"/>
    <col min="10713" max="10713" width="2.109375" customWidth="1"/>
    <col min="10714" max="10714" width="18.88671875" customWidth="1"/>
    <col min="10715" max="10715" width="28.109375" customWidth="1"/>
    <col min="10716" max="10716" width="17.44140625" customWidth="1"/>
    <col min="10717" max="10717" width="35.88671875" customWidth="1"/>
    <col min="10718" max="10718" width="16.33203125" customWidth="1"/>
    <col min="10719" max="10749" width="14" customWidth="1"/>
    <col min="10969" max="10969" width="2.109375" customWidth="1"/>
    <col min="10970" max="10970" width="18.88671875" customWidth="1"/>
    <col min="10971" max="10971" width="28.109375" customWidth="1"/>
    <col min="10972" max="10972" width="17.44140625" customWidth="1"/>
    <col min="10973" max="10973" width="35.88671875" customWidth="1"/>
    <col min="10974" max="10974" width="16.33203125" customWidth="1"/>
    <col min="10975" max="11005" width="14" customWidth="1"/>
    <col min="11225" max="11225" width="2.109375" customWidth="1"/>
    <col min="11226" max="11226" width="18.88671875" customWidth="1"/>
    <col min="11227" max="11227" width="28.109375" customWidth="1"/>
    <col min="11228" max="11228" width="17.44140625" customWidth="1"/>
    <col min="11229" max="11229" width="35.88671875" customWidth="1"/>
    <col min="11230" max="11230" width="16.33203125" customWidth="1"/>
    <col min="11231" max="11261" width="14" customWidth="1"/>
    <col min="11481" max="11481" width="2.109375" customWidth="1"/>
    <col min="11482" max="11482" width="18.88671875" customWidth="1"/>
    <col min="11483" max="11483" width="28.109375" customWidth="1"/>
    <col min="11484" max="11484" width="17.44140625" customWidth="1"/>
    <col min="11485" max="11485" width="35.88671875" customWidth="1"/>
    <col min="11486" max="11486" width="16.33203125" customWidth="1"/>
    <col min="11487" max="11517" width="14" customWidth="1"/>
    <col min="11737" max="11737" width="2.109375" customWidth="1"/>
    <col min="11738" max="11738" width="18.88671875" customWidth="1"/>
    <col min="11739" max="11739" width="28.109375" customWidth="1"/>
    <col min="11740" max="11740" width="17.44140625" customWidth="1"/>
    <col min="11741" max="11741" width="35.88671875" customWidth="1"/>
    <col min="11742" max="11742" width="16.33203125" customWidth="1"/>
    <col min="11743" max="11773" width="14" customWidth="1"/>
    <col min="11993" max="11993" width="2.109375" customWidth="1"/>
    <col min="11994" max="11994" width="18.88671875" customWidth="1"/>
    <col min="11995" max="11995" width="28.109375" customWidth="1"/>
    <col min="11996" max="11996" width="17.44140625" customWidth="1"/>
    <col min="11997" max="11997" width="35.88671875" customWidth="1"/>
    <col min="11998" max="11998" width="16.33203125" customWidth="1"/>
    <col min="11999" max="12029" width="14" customWidth="1"/>
    <col min="12249" max="12249" width="2.109375" customWidth="1"/>
    <col min="12250" max="12250" width="18.88671875" customWidth="1"/>
    <col min="12251" max="12251" width="28.109375" customWidth="1"/>
    <col min="12252" max="12252" width="17.44140625" customWidth="1"/>
    <col min="12253" max="12253" width="35.88671875" customWidth="1"/>
    <col min="12254" max="12254" width="16.33203125" customWidth="1"/>
    <col min="12255" max="12285" width="14" customWidth="1"/>
    <col min="12505" max="12505" width="2.109375" customWidth="1"/>
    <col min="12506" max="12506" width="18.88671875" customWidth="1"/>
    <col min="12507" max="12507" width="28.109375" customWidth="1"/>
    <col min="12508" max="12508" width="17.44140625" customWidth="1"/>
    <col min="12509" max="12509" width="35.88671875" customWidth="1"/>
    <col min="12510" max="12510" width="16.33203125" customWidth="1"/>
    <col min="12511" max="12541" width="14" customWidth="1"/>
    <col min="12761" max="12761" width="2.109375" customWidth="1"/>
    <col min="12762" max="12762" width="18.88671875" customWidth="1"/>
    <col min="12763" max="12763" width="28.109375" customWidth="1"/>
    <col min="12764" max="12764" width="17.44140625" customWidth="1"/>
    <col min="12765" max="12765" width="35.88671875" customWidth="1"/>
    <col min="12766" max="12766" width="16.33203125" customWidth="1"/>
    <col min="12767" max="12797" width="14" customWidth="1"/>
    <col min="13017" max="13017" width="2.109375" customWidth="1"/>
    <col min="13018" max="13018" width="18.88671875" customWidth="1"/>
    <col min="13019" max="13019" width="28.109375" customWidth="1"/>
    <col min="13020" max="13020" width="17.44140625" customWidth="1"/>
    <col min="13021" max="13021" width="35.88671875" customWidth="1"/>
    <col min="13022" max="13022" width="16.33203125" customWidth="1"/>
    <col min="13023" max="13053" width="14" customWidth="1"/>
    <col min="13273" max="13273" width="2.109375" customWidth="1"/>
    <col min="13274" max="13274" width="18.88671875" customWidth="1"/>
    <col min="13275" max="13275" width="28.109375" customWidth="1"/>
    <col min="13276" max="13276" width="17.44140625" customWidth="1"/>
    <col min="13277" max="13277" width="35.88671875" customWidth="1"/>
    <col min="13278" max="13278" width="16.33203125" customWidth="1"/>
    <col min="13279" max="13309" width="14" customWidth="1"/>
    <col min="13529" max="13529" width="2.109375" customWidth="1"/>
    <col min="13530" max="13530" width="18.88671875" customWidth="1"/>
    <col min="13531" max="13531" width="28.109375" customWidth="1"/>
    <col min="13532" max="13532" width="17.44140625" customWidth="1"/>
    <col min="13533" max="13533" width="35.88671875" customWidth="1"/>
    <col min="13534" max="13534" width="16.33203125" customWidth="1"/>
    <col min="13535" max="13565" width="14" customWidth="1"/>
    <col min="13785" max="13785" width="2.109375" customWidth="1"/>
    <col min="13786" max="13786" width="18.88671875" customWidth="1"/>
    <col min="13787" max="13787" width="28.109375" customWidth="1"/>
    <col min="13788" max="13788" width="17.44140625" customWidth="1"/>
    <col min="13789" max="13789" width="35.88671875" customWidth="1"/>
    <col min="13790" max="13790" width="16.33203125" customWidth="1"/>
    <col min="13791" max="13821" width="14" customWidth="1"/>
    <col min="14041" max="14041" width="2.109375" customWidth="1"/>
    <col min="14042" max="14042" width="18.88671875" customWidth="1"/>
    <col min="14043" max="14043" width="28.109375" customWidth="1"/>
    <col min="14044" max="14044" width="17.44140625" customWidth="1"/>
    <col min="14045" max="14045" width="35.88671875" customWidth="1"/>
    <col min="14046" max="14046" width="16.33203125" customWidth="1"/>
    <col min="14047" max="14077" width="14" customWidth="1"/>
    <col min="14297" max="14297" width="2.109375" customWidth="1"/>
    <col min="14298" max="14298" width="18.88671875" customWidth="1"/>
    <col min="14299" max="14299" width="28.109375" customWidth="1"/>
    <col min="14300" max="14300" width="17.44140625" customWidth="1"/>
    <col min="14301" max="14301" width="35.88671875" customWidth="1"/>
    <col min="14302" max="14302" width="16.33203125" customWidth="1"/>
    <col min="14303" max="14333" width="14" customWidth="1"/>
    <col min="14553" max="14553" width="2.109375" customWidth="1"/>
    <col min="14554" max="14554" width="18.88671875" customWidth="1"/>
    <col min="14555" max="14555" width="28.109375" customWidth="1"/>
    <col min="14556" max="14556" width="17.44140625" customWidth="1"/>
    <col min="14557" max="14557" width="35.88671875" customWidth="1"/>
    <col min="14558" max="14558" width="16.33203125" customWidth="1"/>
    <col min="14559" max="14589" width="14" customWidth="1"/>
    <col min="14809" max="14809" width="2.109375" customWidth="1"/>
    <col min="14810" max="14810" width="18.88671875" customWidth="1"/>
    <col min="14811" max="14811" width="28.109375" customWidth="1"/>
    <col min="14812" max="14812" width="17.44140625" customWidth="1"/>
    <col min="14813" max="14813" width="35.88671875" customWidth="1"/>
    <col min="14814" max="14814" width="16.33203125" customWidth="1"/>
    <col min="14815" max="14845" width="14" customWidth="1"/>
    <col min="15065" max="15065" width="2.109375" customWidth="1"/>
    <col min="15066" max="15066" width="18.88671875" customWidth="1"/>
    <col min="15067" max="15067" width="28.109375" customWidth="1"/>
    <col min="15068" max="15068" width="17.44140625" customWidth="1"/>
    <col min="15069" max="15069" width="35.88671875" customWidth="1"/>
    <col min="15070" max="15070" width="16.33203125" customWidth="1"/>
    <col min="15071" max="15101" width="14" customWidth="1"/>
    <col min="15321" max="15321" width="2.109375" customWidth="1"/>
    <col min="15322" max="15322" width="18.88671875" customWidth="1"/>
    <col min="15323" max="15323" width="28.109375" customWidth="1"/>
    <col min="15324" max="15324" width="17.44140625" customWidth="1"/>
    <col min="15325" max="15325" width="35.88671875" customWidth="1"/>
    <col min="15326" max="15326" width="16.33203125" customWidth="1"/>
    <col min="15327" max="15357" width="14" customWidth="1"/>
    <col min="15577" max="15577" width="2.109375" customWidth="1"/>
    <col min="15578" max="15578" width="18.88671875" customWidth="1"/>
    <col min="15579" max="15579" width="28.109375" customWidth="1"/>
    <col min="15580" max="15580" width="17.44140625" customWidth="1"/>
    <col min="15581" max="15581" width="35.88671875" customWidth="1"/>
    <col min="15582" max="15582" width="16.33203125" customWidth="1"/>
    <col min="15583" max="15613" width="14" customWidth="1"/>
    <col min="15833" max="15833" width="2.109375" customWidth="1"/>
    <col min="15834" max="15834" width="18.88671875" customWidth="1"/>
    <col min="15835" max="15835" width="28.109375" customWidth="1"/>
    <col min="15836" max="15836" width="17.44140625" customWidth="1"/>
    <col min="15837" max="15837" width="35.88671875" customWidth="1"/>
    <col min="15838" max="15838" width="16.33203125" customWidth="1"/>
    <col min="15839" max="15869" width="14" customWidth="1"/>
    <col min="16089" max="16089" width="2.109375" customWidth="1"/>
    <col min="16090" max="16090" width="18.88671875" customWidth="1"/>
    <col min="16091" max="16091" width="28.109375" customWidth="1"/>
    <col min="16092" max="16092" width="17.44140625" customWidth="1"/>
    <col min="16093" max="16093" width="35.88671875" customWidth="1"/>
    <col min="16094" max="16094" width="16.33203125" customWidth="1"/>
    <col min="16095" max="16125" width="14" customWidth="1"/>
  </cols>
  <sheetData>
    <row r="1" spans="1:68" s="116" customFormat="1" ht="64.349999999999994" customHeight="1" x14ac:dyDescent="0.3">
      <c r="F1" s="360"/>
      <c r="G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79"/>
    </row>
    <row r="2" spans="1:68" s="209" customFormat="1" x14ac:dyDescent="0.3">
      <c r="A2" s="621" t="s">
        <v>315</v>
      </c>
      <c r="B2" s="626" t="s">
        <v>262</v>
      </c>
      <c r="C2" s="595" t="s">
        <v>263</v>
      </c>
      <c r="D2" s="596"/>
      <c r="E2" s="496"/>
      <c r="F2" s="599" t="s">
        <v>300</v>
      </c>
      <c r="G2" s="588"/>
      <c r="H2" s="588"/>
      <c r="I2" s="589"/>
      <c r="J2" s="542" t="s">
        <v>223</v>
      </c>
      <c r="K2" s="588" t="s">
        <v>224</v>
      </c>
      <c r="L2" s="589"/>
      <c r="M2" s="497"/>
      <c r="N2" s="587"/>
      <c r="O2" s="587"/>
      <c r="P2" s="500"/>
      <c r="Q2" s="500"/>
      <c r="R2" s="500"/>
      <c r="S2" s="500"/>
      <c r="T2" s="500"/>
      <c r="U2" s="501"/>
      <c r="V2" s="588" t="s">
        <v>332</v>
      </c>
      <c r="W2" s="589"/>
      <c r="X2" s="502" t="s">
        <v>225</v>
      </c>
      <c r="Y2" s="502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3"/>
      <c r="BO2" s="504"/>
      <c r="BP2" s="374"/>
    </row>
    <row r="3" spans="1:68" s="209" customFormat="1" ht="14.4" customHeight="1" x14ac:dyDescent="0.3">
      <c r="A3" s="621"/>
      <c r="B3" s="626"/>
      <c r="C3" s="595"/>
      <c r="D3" s="596"/>
      <c r="E3" s="600" t="s">
        <v>297</v>
      </c>
      <c r="F3" s="590"/>
      <c r="G3" s="590"/>
      <c r="H3" s="590"/>
      <c r="I3" s="591"/>
      <c r="J3" s="606" t="s">
        <v>301</v>
      </c>
      <c r="K3" s="543"/>
      <c r="L3" s="544"/>
      <c r="M3" s="499"/>
      <c r="N3" s="362"/>
      <c r="O3" s="362"/>
      <c r="P3" s="367"/>
      <c r="Q3" s="367"/>
      <c r="R3" s="370"/>
      <c r="S3" s="370"/>
      <c r="T3" s="370"/>
      <c r="U3" s="505"/>
      <c r="V3" s="590" t="s">
        <v>303</v>
      </c>
      <c r="W3" s="591"/>
      <c r="X3" s="369"/>
      <c r="Y3" s="369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585" t="s">
        <v>319</v>
      </c>
      <c r="BP3" s="375"/>
    </row>
    <row r="4" spans="1:68" s="209" customFormat="1" x14ac:dyDescent="0.3">
      <c r="A4" s="621"/>
      <c r="B4" s="626"/>
      <c r="C4" s="595"/>
      <c r="D4" s="596"/>
      <c r="E4" s="362"/>
      <c r="F4" s="362"/>
      <c r="G4" s="601" t="s">
        <v>296</v>
      </c>
      <c r="H4" s="590"/>
      <c r="I4" s="591"/>
      <c r="J4" s="607"/>
      <c r="K4" s="608" t="s">
        <v>330</v>
      </c>
      <c r="L4" s="609"/>
      <c r="M4" s="362"/>
      <c r="N4" s="362"/>
      <c r="O4" s="362"/>
      <c r="P4" s="367"/>
      <c r="Q4" s="367"/>
      <c r="R4" s="370"/>
      <c r="S4" s="370"/>
      <c r="T4" s="370"/>
      <c r="U4" s="506"/>
      <c r="V4" s="362"/>
      <c r="W4" s="492"/>
      <c r="X4" s="369"/>
      <c r="Y4" s="369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585"/>
      <c r="BP4" s="375"/>
    </row>
    <row r="5" spans="1:68" s="209" customFormat="1" x14ac:dyDescent="0.3">
      <c r="A5" s="621"/>
      <c r="B5" s="627"/>
      <c r="C5" s="597"/>
      <c r="D5" s="598"/>
      <c r="E5" s="362"/>
      <c r="F5" s="362"/>
      <c r="G5" s="603" t="s">
        <v>298</v>
      </c>
      <c r="H5" s="604"/>
      <c r="I5" s="605"/>
      <c r="J5" s="492"/>
      <c r="K5" s="545"/>
      <c r="L5" s="363"/>
      <c r="M5" s="362"/>
      <c r="N5" s="362"/>
      <c r="O5" s="362"/>
      <c r="P5" s="367"/>
      <c r="Q5" s="411"/>
      <c r="R5" s="370"/>
      <c r="S5" s="370"/>
      <c r="T5" s="370"/>
      <c r="U5" s="507"/>
      <c r="V5" s="362"/>
      <c r="W5" s="363"/>
      <c r="X5" s="369"/>
      <c r="Y5" s="369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586"/>
      <c r="BP5" s="375"/>
    </row>
    <row r="6" spans="1:68" s="209" customFormat="1" x14ac:dyDescent="0.3">
      <c r="A6" s="621"/>
      <c r="B6" s="449" t="s">
        <v>261</v>
      </c>
      <c r="C6" s="365" t="s">
        <v>61</v>
      </c>
      <c r="D6" s="365" t="s">
        <v>61</v>
      </c>
      <c r="E6" s="451" t="s">
        <v>61</v>
      </c>
      <c r="F6" s="365" t="s">
        <v>61</v>
      </c>
      <c r="G6" s="365" t="s">
        <v>61</v>
      </c>
      <c r="H6" s="447" t="s">
        <v>61</v>
      </c>
      <c r="I6" s="448" t="s">
        <v>61</v>
      </c>
      <c r="J6" s="546" t="s">
        <v>299</v>
      </c>
      <c r="K6" s="547" t="s">
        <v>331</v>
      </c>
      <c r="L6" s="454"/>
      <c r="M6" s="454" t="s">
        <v>302</v>
      </c>
      <c r="N6" s="366"/>
      <c r="O6" s="366"/>
      <c r="P6" s="366"/>
      <c r="Q6" s="366"/>
      <c r="R6" s="366"/>
      <c r="S6" s="366"/>
      <c r="T6" s="366"/>
      <c r="U6" s="454"/>
      <c r="V6" s="366"/>
      <c r="W6" s="454"/>
      <c r="X6" s="366" t="s">
        <v>304</v>
      </c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75"/>
    </row>
    <row r="7" spans="1:68" s="209" customFormat="1" x14ac:dyDescent="0.3">
      <c r="A7" s="621"/>
      <c r="B7" s="449" t="s">
        <v>305</v>
      </c>
      <c r="C7" s="368">
        <v>1</v>
      </c>
      <c r="D7" s="368">
        <v>2</v>
      </c>
      <c r="E7" s="449">
        <v>3</v>
      </c>
      <c r="F7" s="368">
        <v>4</v>
      </c>
      <c r="G7" s="368">
        <v>5</v>
      </c>
      <c r="H7" s="368">
        <v>6</v>
      </c>
      <c r="I7" s="449">
        <v>7</v>
      </c>
      <c r="J7" s="368">
        <v>8</v>
      </c>
      <c r="K7" s="368">
        <v>9</v>
      </c>
      <c r="L7" s="449">
        <v>10</v>
      </c>
      <c r="M7" s="368">
        <v>11</v>
      </c>
      <c r="N7" s="368">
        <v>12</v>
      </c>
      <c r="O7" s="368">
        <v>13</v>
      </c>
      <c r="P7" s="368">
        <v>14</v>
      </c>
      <c r="Q7" s="368">
        <v>15</v>
      </c>
      <c r="R7" s="368">
        <v>16</v>
      </c>
      <c r="S7" s="368">
        <v>17</v>
      </c>
      <c r="T7" s="368">
        <v>18</v>
      </c>
      <c r="U7" s="449">
        <v>19</v>
      </c>
      <c r="V7" s="368">
        <v>20</v>
      </c>
      <c r="W7" s="449">
        <v>21</v>
      </c>
      <c r="X7" s="368">
        <v>22</v>
      </c>
      <c r="Y7" s="368">
        <v>23</v>
      </c>
      <c r="Z7" s="368">
        <v>24</v>
      </c>
      <c r="AA7" s="368">
        <v>25</v>
      </c>
      <c r="AB7" s="368">
        <v>26</v>
      </c>
      <c r="AC7" s="368">
        <v>27</v>
      </c>
      <c r="AD7" s="368">
        <v>28</v>
      </c>
      <c r="AE7" s="368">
        <v>29</v>
      </c>
      <c r="AF7" s="368">
        <v>30</v>
      </c>
      <c r="AG7" s="368">
        <v>31</v>
      </c>
      <c r="AH7" s="368">
        <v>32</v>
      </c>
      <c r="AI7" s="368">
        <v>33</v>
      </c>
      <c r="AJ7" s="368">
        <v>34</v>
      </c>
      <c r="AK7" s="368">
        <v>35</v>
      </c>
      <c r="AL7" s="368">
        <v>36</v>
      </c>
      <c r="AM7" s="368">
        <v>37</v>
      </c>
      <c r="AN7" s="368">
        <v>38</v>
      </c>
      <c r="AO7" s="368">
        <v>39</v>
      </c>
      <c r="AP7" s="368">
        <v>40</v>
      </c>
      <c r="AQ7" s="368">
        <v>41</v>
      </c>
      <c r="AR7" s="368">
        <v>42</v>
      </c>
      <c r="AS7" s="368">
        <v>43</v>
      </c>
      <c r="AT7" s="368">
        <v>44</v>
      </c>
      <c r="AU7" s="368">
        <v>45</v>
      </c>
      <c r="AV7" s="368">
        <v>46</v>
      </c>
      <c r="AW7" s="368">
        <v>47</v>
      </c>
      <c r="AX7" s="368">
        <v>48</v>
      </c>
      <c r="AY7" s="368">
        <v>49</v>
      </c>
      <c r="AZ7" s="368">
        <v>50</v>
      </c>
      <c r="BA7" s="368">
        <v>51</v>
      </c>
      <c r="BB7" s="368">
        <v>52</v>
      </c>
      <c r="BC7" s="368">
        <v>53</v>
      </c>
      <c r="BD7" s="368">
        <v>54</v>
      </c>
      <c r="BE7" s="368">
        <v>55</v>
      </c>
      <c r="BF7" s="368">
        <v>56</v>
      </c>
      <c r="BG7" s="368">
        <v>57</v>
      </c>
      <c r="BH7" s="368">
        <v>58</v>
      </c>
      <c r="BI7" s="368">
        <v>59</v>
      </c>
      <c r="BJ7" s="368">
        <v>60</v>
      </c>
      <c r="BK7" s="368">
        <v>61</v>
      </c>
      <c r="BL7" s="368">
        <v>62</v>
      </c>
      <c r="BM7" s="368">
        <v>63</v>
      </c>
      <c r="BN7" s="368">
        <v>64</v>
      </c>
      <c r="BO7" s="368">
        <v>65</v>
      </c>
      <c r="BP7" s="375"/>
    </row>
    <row r="8" spans="1:68" s="209" customFormat="1" x14ac:dyDescent="0.3">
      <c r="A8" s="237"/>
      <c r="B8" s="455"/>
      <c r="C8" s="412">
        <v>2023</v>
      </c>
      <c r="D8" s="412">
        <v>2024</v>
      </c>
      <c r="E8" s="413">
        <v>2025</v>
      </c>
      <c r="F8" s="414">
        <v>2026</v>
      </c>
      <c r="G8" s="415">
        <v>2027</v>
      </c>
      <c r="H8" s="415">
        <v>2028</v>
      </c>
      <c r="I8" s="414">
        <v>2029</v>
      </c>
      <c r="J8" s="415">
        <v>2030</v>
      </c>
      <c r="K8" s="412">
        <v>2031</v>
      </c>
      <c r="L8" s="417">
        <v>2032</v>
      </c>
      <c r="M8" s="417">
        <v>2033</v>
      </c>
      <c r="N8" s="418">
        <v>2034</v>
      </c>
      <c r="O8" s="417">
        <v>2035</v>
      </c>
      <c r="P8" s="418">
        <v>2036</v>
      </c>
      <c r="Q8" s="418">
        <v>2037</v>
      </c>
      <c r="R8" s="418">
        <v>2038</v>
      </c>
      <c r="S8" s="418">
        <v>2039</v>
      </c>
      <c r="T8" s="418">
        <v>2040</v>
      </c>
      <c r="U8" s="418">
        <v>2041</v>
      </c>
      <c r="V8" s="418">
        <v>2042</v>
      </c>
      <c r="W8" s="418">
        <v>2043</v>
      </c>
      <c r="X8" s="417">
        <v>2044</v>
      </c>
      <c r="Y8" s="418">
        <v>2045</v>
      </c>
      <c r="Z8" s="418">
        <v>2046</v>
      </c>
      <c r="AA8" s="418">
        <v>2047</v>
      </c>
      <c r="AB8" s="418">
        <v>2048</v>
      </c>
      <c r="AC8" s="418">
        <v>2049</v>
      </c>
      <c r="AD8" s="418">
        <v>2050</v>
      </c>
      <c r="AE8" s="418">
        <v>2051</v>
      </c>
      <c r="AF8" s="418">
        <v>2052</v>
      </c>
      <c r="AG8" s="418">
        <v>2053</v>
      </c>
      <c r="AH8" s="418">
        <v>2054</v>
      </c>
      <c r="AI8" s="418">
        <v>2055</v>
      </c>
      <c r="AJ8" s="418">
        <v>2056</v>
      </c>
      <c r="AK8" s="418">
        <v>2057</v>
      </c>
      <c r="AL8" s="418">
        <v>2058</v>
      </c>
      <c r="AM8" s="418">
        <v>2059</v>
      </c>
      <c r="AN8" s="418">
        <v>2060</v>
      </c>
      <c r="AO8" s="418">
        <v>2061</v>
      </c>
      <c r="AP8" s="418">
        <v>2062</v>
      </c>
      <c r="AQ8" s="418">
        <v>2063</v>
      </c>
      <c r="AR8" s="418">
        <v>2064</v>
      </c>
      <c r="AS8" s="418">
        <v>2065</v>
      </c>
      <c r="AT8" s="418">
        <v>2066</v>
      </c>
      <c r="AU8" s="418">
        <v>2067</v>
      </c>
      <c r="AV8" s="418">
        <v>2068</v>
      </c>
      <c r="AW8" s="418">
        <v>2069</v>
      </c>
      <c r="AX8" s="418">
        <v>2070</v>
      </c>
      <c r="AY8" s="418">
        <v>2071</v>
      </c>
      <c r="AZ8" s="418">
        <v>2072</v>
      </c>
      <c r="BA8" s="418">
        <v>2073</v>
      </c>
      <c r="BB8" s="418">
        <v>2074</v>
      </c>
      <c r="BC8" s="418">
        <v>2075</v>
      </c>
      <c r="BD8" s="418">
        <v>2076</v>
      </c>
      <c r="BE8" s="418">
        <v>2077</v>
      </c>
      <c r="BF8" s="418">
        <v>2078</v>
      </c>
      <c r="BG8" s="418">
        <v>2079</v>
      </c>
      <c r="BH8" s="418">
        <v>2080</v>
      </c>
      <c r="BI8" s="418">
        <v>2081</v>
      </c>
      <c r="BJ8" s="418">
        <v>2082</v>
      </c>
      <c r="BK8" s="418">
        <v>2083</v>
      </c>
      <c r="BL8" s="418">
        <v>2084</v>
      </c>
      <c r="BM8" s="418">
        <v>2085</v>
      </c>
      <c r="BN8" s="418">
        <v>2086</v>
      </c>
      <c r="BO8" s="418">
        <v>2087</v>
      </c>
      <c r="BP8" s="375"/>
    </row>
    <row r="9" spans="1:68" s="209" customFormat="1" ht="15" thickBot="1" x14ac:dyDescent="0.35">
      <c r="A9" s="217"/>
      <c r="B9" s="217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375"/>
    </row>
    <row r="10" spans="1:68" s="35" customFormat="1" ht="17.25" customHeight="1" thickBot="1" x14ac:dyDescent="0.3">
      <c r="A10" s="428" t="s">
        <v>314</v>
      </c>
      <c r="B10" s="429"/>
      <c r="C10" s="429"/>
      <c r="D10" s="429"/>
      <c r="E10" s="429"/>
      <c r="F10" s="429"/>
      <c r="G10" s="430"/>
      <c r="H10" s="431"/>
      <c r="I10" s="431"/>
      <c r="J10" s="431">
        <v>40838155.581379913</v>
      </c>
      <c r="K10" s="431">
        <v>104735446.04249106</v>
      </c>
      <c r="L10" s="431">
        <v>150444005.94327626</v>
      </c>
      <c r="M10" s="431">
        <v>208302375.22256306</v>
      </c>
      <c r="N10" s="431">
        <v>238156119.70789531</v>
      </c>
      <c r="O10" s="431">
        <v>243788014.329267</v>
      </c>
      <c r="P10" s="431">
        <v>249245420.69478694</v>
      </c>
      <c r="Q10" s="431">
        <v>254527429.13115668</v>
      </c>
      <c r="R10" s="431">
        <v>259578428.11920282</v>
      </c>
      <c r="S10" s="431">
        <v>264455966.49443969</v>
      </c>
      <c r="T10" s="431">
        <v>273721098.1045658</v>
      </c>
      <c r="U10" s="431">
        <v>277475638.66447484</v>
      </c>
      <c r="V10" s="431">
        <v>281045133.62947953</v>
      </c>
      <c r="W10" s="431">
        <v>284436543.50708371</v>
      </c>
      <c r="X10" s="431">
        <v>293143670.03882009</v>
      </c>
      <c r="Y10" s="431">
        <v>301974412.33685416</v>
      </c>
      <c r="Z10" s="431">
        <v>308763936.26335144</v>
      </c>
      <c r="AA10" s="431">
        <v>311569782.8782804</v>
      </c>
      <c r="AB10" s="431">
        <v>314235691.91212827</v>
      </c>
      <c r="AC10" s="431">
        <v>316769789.9070062</v>
      </c>
      <c r="AD10" s="431">
        <v>321090665.67443305</v>
      </c>
      <c r="AE10" s="431">
        <v>323399423.84599227</v>
      </c>
      <c r="AF10" s="431">
        <v>325598503.99830824</v>
      </c>
      <c r="AG10" s="431">
        <v>327694878.67900956</v>
      </c>
      <c r="AH10" s="431">
        <v>329695143.91640836</v>
      </c>
      <c r="AI10" s="431">
        <v>331605510.76030463</v>
      </c>
      <c r="AJ10" s="431">
        <v>333431804.45822787</v>
      </c>
      <c r="AK10" s="431">
        <v>335179469.66630173</v>
      </c>
      <c r="AL10" s="431">
        <v>336853580.31007034</v>
      </c>
      <c r="AM10" s="431">
        <v>338458852.91623294</v>
      </c>
      <c r="AN10" s="431">
        <v>341984017.58448344</v>
      </c>
      <c r="AO10" s="431">
        <v>343474062.37266213</v>
      </c>
      <c r="AP10" s="431">
        <v>344907087.80945271</v>
      </c>
      <c r="AQ10" s="431">
        <v>346286572.24937469</v>
      </c>
      <c r="AR10" s="431">
        <v>347615724.85266078</v>
      </c>
      <c r="AS10" s="431">
        <v>348897504.39392835</v>
      </c>
      <c r="AT10" s="431">
        <v>350134637.54372597</v>
      </c>
      <c r="AU10" s="431">
        <v>351329636.44454926</v>
      </c>
      <c r="AV10" s="431">
        <v>352484815.45752704</v>
      </c>
      <c r="AW10" s="431">
        <v>353602307.00003415</v>
      </c>
      <c r="AX10" s="431">
        <v>354677761.41382301</v>
      </c>
      <c r="AY10" s="431">
        <v>355725614.12881798</v>
      </c>
      <c r="AZ10" s="431">
        <v>356741229.35825497</v>
      </c>
      <c r="BA10" s="431">
        <v>357726150.89229745</v>
      </c>
      <c r="BB10" s="431">
        <v>358681805.40319437</v>
      </c>
      <c r="BC10" s="431">
        <v>359609512.65283978</v>
      </c>
      <c r="BD10" s="431">
        <v>360510494.8700406</v>
      </c>
      <c r="BE10" s="431">
        <v>361385885.34611404</v>
      </c>
      <c r="BF10" s="431">
        <v>362236736.2990129</v>
      </c>
      <c r="BG10" s="431">
        <v>363064026.05645764</v>
      </c>
      <c r="BH10" s="431">
        <v>363862967.74005151</v>
      </c>
      <c r="BI10" s="431">
        <v>364639686.17043245</v>
      </c>
      <c r="BJ10" s="431">
        <v>365401984.58858269</v>
      </c>
      <c r="BK10" s="431">
        <v>366142990.92888093</v>
      </c>
      <c r="BL10" s="431">
        <v>366864439.60436279</v>
      </c>
      <c r="BM10" s="431">
        <v>367566984.91673267</v>
      </c>
      <c r="BN10" s="431">
        <v>368251242.31677848</v>
      </c>
      <c r="BO10" s="431">
        <v>368917791.77507466</v>
      </c>
      <c r="BP10" s="432"/>
    </row>
    <row r="11" spans="1:68" x14ac:dyDescent="0.3">
      <c r="G11" s="180"/>
      <c r="H11" s="159"/>
      <c r="I11" s="179"/>
      <c r="J11" s="179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376"/>
    </row>
    <row r="12" spans="1:68" x14ac:dyDescent="0.3"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77"/>
    </row>
    <row r="13" spans="1:68" s="420" customFormat="1" x14ac:dyDescent="0.3">
      <c r="C13" s="630"/>
      <c r="D13" s="630"/>
      <c r="E13" s="630"/>
      <c r="F13" s="630"/>
      <c r="G13" s="630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C13" s="553"/>
      <c r="BD13" s="553"/>
      <c r="BE13" s="553"/>
      <c r="BF13" s="553"/>
      <c r="BG13" s="553"/>
      <c r="BH13" s="553"/>
      <c r="BI13" s="553"/>
      <c r="BJ13" s="553"/>
      <c r="BK13" s="553"/>
      <c r="BL13" s="553"/>
      <c r="BM13" s="553"/>
      <c r="BN13" s="553"/>
      <c r="BO13" s="553"/>
      <c r="BP13" s="378"/>
    </row>
    <row r="14" spans="1:68" s="420" customFormat="1" x14ac:dyDescent="0.3">
      <c r="C14" s="630"/>
      <c r="D14" s="630"/>
      <c r="E14" s="630"/>
      <c r="F14" s="630"/>
      <c r="G14" s="630"/>
      <c r="H14" s="554"/>
      <c r="I14" s="554"/>
      <c r="J14" s="554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79"/>
      <c r="BD14" s="379"/>
      <c r="BE14" s="379"/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</row>
    <row r="15" spans="1:68" s="420" customFormat="1" x14ac:dyDescent="0.3">
      <c r="F15" s="379"/>
      <c r="G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379"/>
      <c r="BC15" s="379"/>
      <c r="BD15" s="379"/>
      <c r="BE15" s="379"/>
      <c r="BF15" s="379"/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</row>
    <row r="16" spans="1:68" s="420" customFormat="1" x14ac:dyDescent="0.3">
      <c r="F16" s="379"/>
      <c r="G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/>
      <c r="BE16" s="379"/>
      <c r="BF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</row>
    <row r="17" spans="1:68" s="420" customFormat="1" x14ac:dyDescent="0.3">
      <c r="F17" s="379"/>
      <c r="G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79"/>
      <c r="AP17" s="379"/>
      <c r="AQ17" s="379"/>
      <c r="AR17" s="379"/>
      <c r="AS17" s="379"/>
      <c r="AT17" s="379"/>
      <c r="AU17" s="379"/>
      <c r="AV17" s="379"/>
      <c r="AW17" s="379"/>
      <c r="AX17" s="379"/>
      <c r="AY17" s="379"/>
      <c r="AZ17" s="379"/>
      <c r="BA17" s="379"/>
      <c r="BB17" s="379"/>
      <c r="BC17" s="379"/>
      <c r="BD17" s="379"/>
      <c r="BE17" s="379"/>
      <c r="BF17" s="379"/>
      <c r="BG17" s="379"/>
      <c r="BH17" s="379"/>
      <c r="BI17" s="379"/>
      <c r="BJ17" s="379"/>
      <c r="BK17" s="379"/>
      <c r="BL17" s="379"/>
      <c r="BM17" s="379"/>
      <c r="BN17" s="379"/>
      <c r="BO17" s="379"/>
      <c r="BP17" s="379"/>
    </row>
    <row r="18" spans="1:68" s="420" customFormat="1" x14ac:dyDescent="0.3">
      <c r="F18" s="379"/>
      <c r="G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  <c r="BK18" s="379"/>
      <c r="BL18" s="379"/>
      <c r="BM18" s="379"/>
      <c r="BN18" s="379"/>
      <c r="BO18" s="379"/>
      <c r="BP18" s="379"/>
    </row>
    <row r="19" spans="1:68" s="420" customFormat="1" x14ac:dyDescent="0.3">
      <c r="F19" s="379"/>
      <c r="G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  <c r="BN19" s="379"/>
      <c r="BO19" s="379"/>
      <c r="BP19" s="379"/>
    </row>
    <row r="20" spans="1:68" x14ac:dyDescent="0.3">
      <c r="A20" s="116"/>
      <c r="H20" s="116"/>
      <c r="I20" s="360"/>
      <c r="J20" s="360"/>
      <c r="K20" s="360"/>
      <c r="L20" s="360"/>
      <c r="M20" s="360"/>
      <c r="N20" s="360"/>
    </row>
    <row r="21" spans="1:68" x14ac:dyDescent="0.3">
      <c r="A21" s="116"/>
      <c r="H21" s="116"/>
      <c r="I21" s="360"/>
      <c r="J21" s="360"/>
      <c r="K21" s="360"/>
      <c r="L21" s="360"/>
      <c r="M21" s="360"/>
      <c r="N21" s="360"/>
    </row>
    <row r="22" spans="1:68" x14ac:dyDescent="0.3">
      <c r="A22" s="116"/>
      <c r="H22" s="116"/>
      <c r="I22" s="360"/>
      <c r="J22" s="360"/>
      <c r="K22" s="360"/>
      <c r="L22" s="360"/>
      <c r="M22" s="360"/>
      <c r="N22" s="360"/>
    </row>
    <row r="23" spans="1:68" x14ac:dyDescent="0.3">
      <c r="A23" s="116"/>
      <c r="H23" s="116"/>
      <c r="I23" s="360"/>
      <c r="J23" s="360"/>
      <c r="K23" s="360"/>
      <c r="L23" s="360"/>
      <c r="M23" s="360"/>
      <c r="N23" s="360"/>
    </row>
    <row r="24" spans="1:68" x14ac:dyDescent="0.3">
      <c r="A24" s="116"/>
      <c r="H24" s="116"/>
    </row>
    <row r="25" spans="1:68" x14ac:dyDescent="0.3">
      <c r="A25" s="116"/>
      <c r="H25" s="116"/>
    </row>
  </sheetData>
  <mergeCells count="16">
    <mergeCell ref="C13:G13"/>
    <mergeCell ref="C14:G14"/>
    <mergeCell ref="BO3:BO5"/>
    <mergeCell ref="A2:A7"/>
    <mergeCell ref="B2:B5"/>
    <mergeCell ref="N2:O2"/>
    <mergeCell ref="C2:D5"/>
    <mergeCell ref="F2:I2"/>
    <mergeCell ref="G4:I4"/>
    <mergeCell ref="K4:L4"/>
    <mergeCell ref="G5:I5"/>
    <mergeCell ref="V2:W2"/>
    <mergeCell ref="E3:I3"/>
    <mergeCell ref="V3:W3"/>
    <mergeCell ref="K2:L2"/>
    <mergeCell ref="J3:J4"/>
  </mergeCells>
  <pageMargins left="0.511811024" right="0.511811024" top="0.78740157499999996" bottom="0.78740157499999996" header="0.31496062000000002" footer="0.31496062000000002"/>
  <pageSetup paperSize="9" scale="3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9"/>
  <dimension ref="A1:BP25"/>
  <sheetViews>
    <sheetView showGridLines="0" view="pageBreakPreview" zoomScaleNormal="100" zoomScaleSheetLayoutView="100" workbookViewId="0">
      <pane ySplit="1" topLeftCell="A2" activePane="bottomLeft" state="frozen"/>
      <selection activeCell="K29" sqref="K29"/>
      <selection pane="bottomLeft" activeCell="J12" sqref="J12"/>
    </sheetView>
  </sheetViews>
  <sheetFormatPr defaultColWidth="8.88671875" defaultRowHeight="14.4" x14ac:dyDescent="0.3"/>
  <cols>
    <col min="1" max="1" width="41.109375" customWidth="1"/>
    <col min="2" max="2" width="16.109375" style="116" bestFit="1" customWidth="1"/>
    <col min="3" max="5" width="11.5546875" style="116" customWidth="1"/>
    <col min="6" max="9" width="10.6640625" customWidth="1"/>
    <col min="10" max="10" width="24.5546875" bestFit="1" customWidth="1"/>
    <col min="11" max="27" width="10.6640625" customWidth="1"/>
    <col min="28" max="28" width="10.6640625" customWidth="1" collapsed="1"/>
    <col min="29" max="37" width="10.6640625" customWidth="1"/>
    <col min="38" max="38" width="10.6640625" customWidth="1" collapsed="1"/>
    <col min="39" max="47" width="10.6640625" customWidth="1"/>
    <col min="48" max="48" width="10.6640625" customWidth="1" collapsed="1"/>
    <col min="49" max="57" width="10.6640625" customWidth="1"/>
    <col min="58" max="58" width="10.6640625" customWidth="1" collapsed="1"/>
    <col min="59" max="67" width="10.6640625" customWidth="1"/>
    <col min="68" max="68" width="10.6640625" style="420" customWidth="1" collapsed="1"/>
    <col min="217" max="217" width="2.109375" customWidth="1"/>
    <col min="218" max="218" width="18.88671875" customWidth="1"/>
    <col min="219" max="219" width="28.109375" customWidth="1"/>
    <col min="220" max="220" width="17.44140625" customWidth="1"/>
    <col min="221" max="221" width="35.88671875" customWidth="1"/>
    <col min="222" max="222" width="16.33203125" customWidth="1"/>
    <col min="223" max="253" width="14" customWidth="1"/>
    <col min="473" max="473" width="2.109375" customWidth="1"/>
    <col min="474" max="474" width="18.88671875" customWidth="1"/>
    <col min="475" max="475" width="28.109375" customWidth="1"/>
    <col min="476" max="476" width="17.44140625" customWidth="1"/>
    <col min="477" max="477" width="35.88671875" customWidth="1"/>
    <col min="478" max="478" width="16.33203125" customWidth="1"/>
    <col min="479" max="509" width="14" customWidth="1"/>
    <col min="729" max="729" width="2.109375" customWidth="1"/>
    <col min="730" max="730" width="18.88671875" customWidth="1"/>
    <col min="731" max="731" width="28.109375" customWidth="1"/>
    <col min="732" max="732" width="17.44140625" customWidth="1"/>
    <col min="733" max="733" width="35.88671875" customWidth="1"/>
    <col min="734" max="734" width="16.33203125" customWidth="1"/>
    <col min="735" max="765" width="14" customWidth="1"/>
    <col min="985" max="985" width="2.109375" customWidth="1"/>
    <col min="986" max="986" width="18.88671875" customWidth="1"/>
    <col min="987" max="987" width="28.109375" customWidth="1"/>
    <col min="988" max="988" width="17.44140625" customWidth="1"/>
    <col min="989" max="989" width="35.88671875" customWidth="1"/>
    <col min="990" max="990" width="16.33203125" customWidth="1"/>
    <col min="991" max="1021" width="14" customWidth="1"/>
    <col min="1241" max="1241" width="2.109375" customWidth="1"/>
    <col min="1242" max="1242" width="18.88671875" customWidth="1"/>
    <col min="1243" max="1243" width="28.109375" customWidth="1"/>
    <col min="1244" max="1244" width="17.44140625" customWidth="1"/>
    <col min="1245" max="1245" width="35.88671875" customWidth="1"/>
    <col min="1246" max="1246" width="16.33203125" customWidth="1"/>
    <col min="1247" max="1277" width="14" customWidth="1"/>
    <col min="1497" max="1497" width="2.109375" customWidth="1"/>
    <col min="1498" max="1498" width="18.88671875" customWidth="1"/>
    <col min="1499" max="1499" width="28.109375" customWidth="1"/>
    <col min="1500" max="1500" width="17.44140625" customWidth="1"/>
    <col min="1501" max="1501" width="35.88671875" customWidth="1"/>
    <col min="1502" max="1502" width="16.33203125" customWidth="1"/>
    <col min="1503" max="1533" width="14" customWidth="1"/>
    <col min="1753" max="1753" width="2.109375" customWidth="1"/>
    <col min="1754" max="1754" width="18.88671875" customWidth="1"/>
    <col min="1755" max="1755" width="28.109375" customWidth="1"/>
    <col min="1756" max="1756" width="17.44140625" customWidth="1"/>
    <col min="1757" max="1757" width="35.88671875" customWidth="1"/>
    <col min="1758" max="1758" width="16.33203125" customWidth="1"/>
    <col min="1759" max="1789" width="14" customWidth="1"/>
    <col min="2009" max="2009" width="2.109375" customWidth="1"/>
    <col min="2010" max="2010" width="18.88671875" customWidth="1"/>
    <col min="2011" max="2011" width="28.109375" customWidth="1"/>
    <col min="2012" max="2012" width="17.44140625" customWidth="1"/>
    <col min="2013" max="2013" width="35.88671875" customWidth="1"/>
    <col min="2014" max="2014" width="16.33203125" customWidth="1"/>
    <col min="2015" max="2045" width="14" customWidth="1"/>
    <col min="2265" max="2265" width="2.109375" customWidth="1"/>
    <col min="2266" max="2266" width="18.88671875" customWidth="1"/>
    <col min="2267" max="2267" width="28.109375" customWidth="1"/>
    <col min="2268" max="2268" width="17.44140625" customWidth="1"/>
    <col min="2269" max="2269" width="35.88671875" customWidth="1"/>
    <col min="2270" max="2270" width="16.33203125" customWidth="1"/>
    <col min="2271" max="2301" width="14" customWidth="1"/>
    <col min="2521" max="2521" width="2.109375" customWidth="1"/>
    <col min="2522" max="2522" width="18.88671875" customWidth="1"/>
    <col min="2523" max="2523" width="28.109375" customWidth="1"/>
    <col min="2524" max="2524" width="17.44140625" customWidth="1"/>
    <col min="2525" max="2525" width="35.88671875" customWidth="1"/>
    <col min="2526" max="2526" width="16.33203125" customWidth="1"/>
    <col min="2527" max="2557" width="14" customWidth="1"/>
    <col min="2777" max="2777" width="2.109375" customWidth="1"/>
    <col min="2778" max="2778" width="18.88671875" customWidth="1"/>
    <col min="2779" max="2779" width="28.109375" customWidth="1"/>
    <col min="2780" max="2780" width="17.44140625" customWidth="1"/>
    <col min="2781" max="2781" width="35.88671875" customWidth="1"/>
    <col min="2782" max="2782" width="16.33203125" customWidth="1"/>
    <col min="2783" max="2813" width="14" customWidth="1"/>
    <col min="3033" max="3033" width="2.109375" customWidth="1"/>
    <col min="3034" max="3034" width="18.88671875" customWidth="1"/>
    <col min="3035" max="3035" width="28.109375" customWidth="1"/>
    <col min="3036" max="3036" width="17.44140625" customWidth="1"/>
    <col min="3037" max="3037" width="35.88671875" customWidth="1"/>
    <col min="3038" max="3038" width="16.33203125" customWidth="1"/>
    <col min="3039" max="3069" width="14" customWidth="1"/>
    <col min="3289" max="3289" width="2.109375" customWidth="1"/>
    <col min="3290" max="3290" width="18.88671875" customWidth="1"/>
    <col min="3291" max="3291" width="28.109375" customWidth="1"/>
    <col min="3292" max="3292" width="17.44140625" customWidth="1"/>
    <col min="3293" max="3293" width="35.88671875" customWidth="1"/>
    <col min="3294" max="3294" width="16.33203125" customWidth="1"/>
    <col min="3295" max="3325" width="14" customWidth="1"/>
    <col min="3545" max="3545" width="2.109375" customWidth="1"/>
    <col min="3546" max="3546" width="18.88671875" customWidth="1"/>
    <col min="3547" max="3547" width="28.109375" customWidth="1"/>
    <col min="3548" max="3548" width="17.44140625" customWidth="1"/>
    <col min="3549" max="3549" width="35.88671875" customWidth="1"/>
    <col min="3550" max="3550" width="16.33203125" customWidth="1"/>
    <col min="3551" max="3581" width="14" customWidth="1"/>
    <col min="3801" max="3801" width="2.109375" customWidth="1"/>
    <col min="3802" max="3802" width="18.88671875" customWidth="1"/>
    <col min="3803" max="3803" width="28.109375" customWidth="1"/>
    <col min="3804" max="3804" width="17.44140625" customWidth="1"/>
    <col min="3805" max="3805" width="35.88671875" customWidth="1"/>
    <col min="3806" max="3806" width="16.33203125" customWidth="1"/>
    <col min="3807" max="3837" width="14" customWidth="1"/>
    <col min="4057" max="4057" width="2.109375" customWidth="1"/>
    <col min="4058" max="4058" width="18.88671875" customWidth="1"/>
    <col min="4059" max="4059" width="28.109375" customWidth="1"/>
    <col min="4060" max="4060" width="17.44140625" customWidth="1"/>
    <col min="4061" max="4061" width="35.88671875" customWidth="1"/>
    <col min="4062" max="4062" width="16.33203125" customWidth="1"/>
    <col min="4063" max="4093" width="14" customWidth="1"/>
    <col min="4313" max="4313" width="2.109375" customWidth="1"/>
    <col min="4314" max="4314" width="18.88671875" customWidth="1"/>
    <col min="4315" max="4315" width="28.109375" customWidth="1"/>
    <col min="4316" max="4316" width="17.44140625" customWidth="1"/>
    <col min="4317" max="4317" width="35.88671875" customWidth="1"/>
    <col min="4318" max="4318" width="16.33203125" customWidth="1"/>
    <col min="4319" max="4349" width="14" customWidth="1"/>
    <col min="4569" max="4569" width="2.109375" customWidth="1"/>
    <col min="4570" max="4570" width="18.88671875" customWidth="1"/>
    <col min="4571" max="4571" width="28.109375" customWidth="1"/>
    <col min="4572" max="4572" width="17.44140625" customWidth="1"/>
    <col min="4573" max="4573" width="35.88671875" customWidth="1"/>
    <col min="4574" max="4574" width="16.33203125" customWidth="1"/>
    <col min="4575" max="4605" width="14" customWidth="1"/>
    <col min="4825" max="4825" width="2.109375" customWidth="1"/>
    <col min="4826" max="4826" width="18.88671875" customWidth="1"/>
    <col min="4827" max="4827" width="28.109375" customWidth="1"/>
    <col min="4828" max="4828" width="17.44140625" customWidth="1"/>
    <col min="4829" max="4829" width="35.88671875" customWidth="1"/>
    <col min="4830" max="4830" width="16.33203125" customWidth="1"/>
    <col min="4831" max="4861" width="14" customWidth="1"/>
    <col min="5081" max="5081" width="2.109375" customWidth="1"/>
    <col min="5082" max="5082" width="18.88671875" customWidth="1"/>
    <col min="5083" max="5083" width="28.109375" customWidth="1"/>
    <col min="5084" max="5084" width="17.44140625" customWidth="1"/>
    <col min="5085" max="5085" width="35.88671875" customWidth="1"/>
    <col min="5086" max="5086" width="16.33203125" customWidth="1"/>
    <col min="5087" max="5117" width="14" customWidth="1"/>
    <col min="5337" max="5337" width="2.109375" customWidth="1"/>
    <col min="5338" max="5338" width="18.88671875" customWidth="1"/>
    <col min="5339" max="5339" width="28.109375" customWidth="1"/>
    <col min="5340" max="5340" width="17.44140625" customWidth="1"/>
    <col min="5341" max="5341" width="35.88671875" customWidth="1"/>
    <col min="5342" max="5342" width="16.33203125" customWidth="1"/>
    <col min="5343" max="5373" width="14" customWidth="1"/>
    <col min="5593" max="5593" width="2.109375" customWidth="1"/>
    <col min="5594" max="5594" width="18.88671875" customWidth="1"/>
    <col min="5595" max="5595" width="28.109375" customWidth="1"/>
    <col min="5596" max="5596" width="17.44140625" customWidth="1"/>
    <col min="5597" max="5597" width="35.88671875" customWidth="1"/>
    <col min="5598" max="5598" width="16.33203125" customWidth="1"/>
    <col min="5599" max="5629" width="14" customWidth="1"/>
    <col min="5849" max="5849" width="2.109375" customWidth="1"/>
    <col min="5850" max="5850" width="18.88671875" customWidth="1"/>
    <col min="5851" max="5851" width="28.109375" customWidth="1"/>
    <col min="5852" max="5852" width="17.44140625" customWidth="1"/>
    <col min="5853" max="5853" width="35.88671875" customWidth="1"/>
    <col min="5854" max="5854" width="16.33203125" customWidth="1"/>
    <col min="5855" max="5885" width="14" customWidth="1"/>
    <col min="6105" max="6105" width="2.109375" customWidth="1"/>
    <col min="6106" max="6106" width="18.88671875" customWidth="1"/>
    <col min="6107" max="6107" width="28.109375" customWidth="1"/>
    <col min="6108" max="6108" width="17.44140625" customWidth="1"/>
    <col min="6109" max="6109" width="35.88671875" customWidth="1"/>
    <col min="6110" max="6110" width="16.33203125" customWidth="1"/>
    <col min="6111" max="6141" width="14" customWidth="1"/>
    <col min="6361" max="6361" width="2.109375" customWidth="1"/>
    <col min="6362" max="6362" width="18.88671875" customWidth="1"/>
    <col min="6363" max="6363" width="28.109375" customWidth="1"/>
    <col min="6364" max="6364" width="17.44140625" customWidth="1"/>
    <col min="6365" max="6365" width="35.88671875" customWidth="1"/>
    <col min="6366" max="6366" width="16.33203125" customWidth="1"/>
    <col min="6367" max="6397" width="14" customWidth="1"/>
    <col min="6617" max="6617" width="2.109375" customWidth="1"/>
    <col min="6618" max="6618" width="18.88671875" customWidth="1"/>
    <col min="6619" max="6619" width="28.109375" customWidth="1"/>
    <col min="6620" max="6620" width="17.44140625" customWidth="1"/>
    <col min="6621" max="6621" width="35.88671875" customWidth="1"/>
    <col min="6622" max="6622" width="16.33203125" customWidth="1"/>
    <col min="6623" max="6653" width="14" customWidth="1"/>
    <col min="6873" max="6873" width="2.109375" customWidth="1"/>
    <col min="6874" max="6874" width="18.88671875" customWidth="1"/>
    <col min="6875" max="6875" width="28.109375" customWidth="1"/>
    <col min="6876" max="6876" width="17.44140625" customWidth="1"/>
    <col min="6877" max="6877" width="35.88671875" customWidth="1"/>
    <col min="6878" max="6878" width="16.33203125" customWidth="1"/>
    <col min="6879" max="6909" width="14" customWidth="1"/>
    <col min="7129" max="7129" width="2.109375" customWidth="1"/>
    <col min="7130" max="7130" width="18.88671875" customWidth="1"/>
    <col min="7131" max="7131" width="28.109375" customWidth="1"/>
    <col min="7132" max="7132" width="17.44140625" customWidth="1"/>
    <col min="7133" max="7133" width="35.88671875" customWidth="1"/>
    <col min="7134" max="7134" width="16.33203125" customWidth="1"/>
    <col min="7135" max="7165" width="14" customWidth="1"/>
    <col min="7385" max="7385" width="2.109375" customWidth="1"/>
    <col min="7386" max="7386" width="18.88671875" customWidth="1"/>
    <col min="7387" max="7387" width="28.109375" customWidth="1"/>
    <col min="7388" max="7388" width="17.44140625" customWidth="1"/>
    <col min="7389" max="7389" width="35.88671875" customWidth="1"/>
    <col min="7390" max="7390" width="16.33203125" customWidth="1"/>
    <col min="7391" max="7421" width="14" customWidth="1"/>
    <col min="7641" max="7641" width="2.109375" customWidth="1"/>
    <col min="7642" max="7642" width="18.88671875" customWidth="1"/>
    <col min="7643" max="7643" width="28.109375" customWidth="1"/>
    <col min="7644" max="7644" width="17.44140625" customWidth="1"/>
    <col min="7645" max="7645" width="35.88671875" customWidth="1"/>
    <col min="7646" max="7646" width="16.33203125" customWidth="1"/>
    <col min="7647" max="7677" width="14" customWidth="1"/>
    <col min="7897" max="7897" width="2.109375" customWidth="1"/>
    <col min="7898" max="7898" width="18.88671875" customWidth="1"/>
    <col min="7899" max="7899" width="28.109375" customWidth="1"/>
    <col min="7900" max="7900" width="17.44140625" customWidth="1"/>
    <col min="7901" max="7901" width="35.88671875" customWidth="1"/>
    <col min="7902" max="7902" width="16.33203125" customWidth="1"/>
    <col min="7903" max="7933" width="14" customWidth="1"/>
    <col min="8153" max="8153" width="2.109375" customWidth="1"/>
    <col min="8154" max="8154" width="18.88671875" customWidth="1"/>
    <col min="8155" max="8155" width="28.109375" customWidth="1"/>
    <col min="8156" max="8156" width="17.44140625" customWidth="1"/>
    <col min="8157" max="8157" width="35.88671875" customWidth="1"/>
    <col min="8158" max="8158" width="16.33203125" customWidth="1"/>
    <col min="8159" max="8189" width="14" customWidth="1"/>
    <col min="8409" max="8409" width="2.109375" customWidth="1"/>
    <col min="8410" max="8410" width="18.88671875" customWidth="1"/>
    <col min="8411" max="8411" width="28.109375" customWidth="1"/>
    <col min="8412" max="8412" width="17.44140625" customWidth="1"/>
    <col min="8413" max="8413" width="35.88671875" customWidth="1"/>
    <col min="8414" max="8414" width="16.33203125" customWidth="1"/>
    <col min="8415" max="8445" width="14" customWidth="1"/>
    <col min="8665" max="8665" width="2.109375" customWidth="1"/>
    <col min="8666" max="8666" width="18.88671875" customWidth="1"/>
    <col min="8667" max="8667" width="28.109375" customWidth="1"/>
    <col min="8668" max="8668" width="17.44140625" customWidth="1"/>
    <col min="8669" max="8669" width="35.88671875" customWidth="1"/>
    <col min="8670" max="8670" width="16.33203125" customWidth="1"/>
    <col min="8671" max="8701" width="14" customWidth="1"/>
    <col min="8921" max="8921" width="2.109375" customWidth="1"/>
    <col min="8922" max="8922" width="18.88671875" customWidth="1"/>
    <col min="8923" max="8923" width="28.109375" customWidth="1"/>
    <col min="8924" max="8924" width="17.44140625" customWidth="1"/>
    <col min="8925" max="8925" width="35.88671875" customWidth="1"/>
    <col min="8926" max="8926" width="16.33203125" customWidth="1"/>
    <col min="8927" max="8957" width="14" customWidth="1"/>
    <col min="9177" max="9177" width="2.109375" customWidth="1"/>
    <col min="9178" max="9178" width="18.88671875" customWidth="1"/>
    <col min="9179" max="9179" width="28.109375" customWidth="1"/>
    <col min="9180" max="9180" width="17.44140625" customWidth="1"/>
    <col min="9181" max="9181" width="35.88671875" customWidth="1"/>
    <col min="9182" max="9182" width="16.33203125" customWidth="1"/>
    <col min="9183" max="9213" width="14" customWidth="1"/>
    <col min="9433" max="9433" width="2.109375" customWidth="1"/>
    <col min="9434" max="9434" width="18.88671875" customWidth="1"/>
    <col min="9435" max="9435" width="28.109375" customWidth="1"/>
    <col min="9436" max="9436" width="17.44140625" customWidth="1"/>
    <col min="9437" max="9437" width="35.88671875" customWidth="1"/>
    <col min="9438" max="9438" width="16.33203125" customWidth="1"/>
    <col min="9439" max="9469" width="14" customWidth="1"/>
    <col min="9689" max="9689" width="2.109375" customWidth="1"/>
    <col min="9690" max="9690" width="18.88671875" customWidth="1"/>
    <col min="9691" max="9691" width="28.109375" customWidth="1"/>
    <col min="9692" max="9692" width="17.44140625" customWidth="1"/>
    <col min="9693" max="9693" width="35.88671875" customWidth="1"/>
    <col min="9694" max="9694" width="16.33203125" customWidth="1"/>
    <col min="9695" max="9725" width="14" customWidth="1"/>
    <col min="9945" max="9945" width="2.109375" customWidth="1"/>
    <col min="9946" max="9946" width="18.88671875" customWidth="1"/>
    <col min="9947" max="9947" width="28.109375" customWidth="1"/>
    <col min="9948" max="9948" width="17.44140625" customWidth="1"/>
    <col min="9949" max="9949" width="35.88671875" customWidth="1"/>
    <col min="9950" max="9950" width="16.33203125" customWidth="1"/>
    <col min="9951" max="9981" width="14" customWidth="1"/>
    <col min="10201" max="10201" width="2.109375" customWidth="1"/>
    <col min="10202" max="10202" width="18.88671875" customWidth="1"/>
    <col min="10203" max="10203" width="28.109375" customWidth="1"/>
    <col min="10204" max="10204" width="17.44140625" customWidth="1"/>
    <col min="10205" max="10205" width="35.88671875" customWidth="1"/>
    <col min="10206" max="10206" width="16.33203125" customWidth="1"/>
    <col min="10207" max="10237" width="14" customWidth="1"/>
    <col min="10457" max="10457" width="2.109375" customWidth="1"/>
    <col min="10458" max="10458" width="18.88671875" customWidth="1"/>
    <col min="10459" max="10459" width="28.109375" customWidth="1"/>
    <col min="10460" max="10460" width="17.44140625" customWidth="1"/>
    <col min="10461" max="10461" width="35.88671875" customWidth="1"/>
    <col min="10462" max="10462" width="16.33203125" customWidth="1"/>
    <col min="10463" max="10493" width="14" customWidth="1"/>
    <col min="10713" max="10713" width="2.109375" customWidth="1"/>
    <col min="10714" max="10714" width="18.88671875" customWidth="1"/>
    <col min="10715" max="10715" width="28.109375" customWidth="1"/>
    <col min="10716" max="10716" width="17.44140625" customWidth="1"/>
    <col min="10717" max="10717" width="35.88671875" customWidth="1"/>
    <col min="10718" max="10718" width="16.33203125" customWidth="1"/>
    <col min="10719" max="10749" width="14" customWidth="1"/>
    <col min="10969" max="10969" width="2.109375" customWidth="1"/>
    <col min="10970" max="10970" width="18.88671875" customWidth="1"/>
    <col min="10971" max="10971" width="28.109375" customWidth="1"/>
    <col min="10972" max="10972" width="17.44140625" customWidth="1"/>
    <col min="10973" max="10973" width="35.88671875" customWidth="1"/>
    <col min="10974" max="10974" width="16.33203125" customWidth="1"/>
    <col min="10975" max="11005" width="14" customWidth="1"/>
    <col min="11225" max="11225" width="2.109375" customWidth="1"/>
    <col min="11226" max="11226" width="18.88671875" customWidth="1"/>
    <col min="11227" max="11227" width="28.109375" customWidth="1"/>
    <col min="11228" max="11228" width="17.44140625" customWidth="1"/>
    <col min="11229" max="11229" width="35.88671875" customWidth="1"/>
    <col min="11230" max="11230" width="16.33203125" customWidth="1"/>
    <col min="11231" max="11261" width="14" customWidth="1"/>
    <col min="11481" max="11481" width="2.109375" customWidth="1"/>
    <col min="11482" max="11482" width="18.88671875" customWidth="1"/>
    <col min="11483" max="11483" width="28.109375" customWidth="1"/>
    <col min="11484" max="11484" width="17.44140625" customWidth="1"/>
    <col min="11485" max="11485" width="35.88671875" customWidth="1"/>
    <col min="11486" max="11486" width="16.33203125" customWidth="1"/>
    <col min="11487" max="11517" width="14" customWidth="1"/>
    <col min="11737" max="11737" width="2.109375" customWidth="1"/>
    <col min="11738" max="11738" width="18.88671875" customWidth="1"/>
    <col min="11739" max="11739" width="28.109375" customWidth="1"/>
    <col min="11740" max="11740" width="17.44140625" customWidth="1"/>
    <col min="11741" max="11741" width="35.88671875" customWidth="1"/>
    <col min="11742" max="11742" width="16.33203125" customWidth="1"/>
    <col min="11743" max="11773" width="14" customWidth="1"/>
    <col min="11993" max="11993" width="2.109375" customWidth="1"/>
    <col min="11994" max="11994" width="18.88671875" customWidth="1"/>
    <col min="11995" max="11995" width="28.109375" customWidth="1"/>
    <col min="11996" max="11996" width="17.44140625" customWidth="1"/>
    <col min="11997" max="11997" width="35.88671875" customWidth="1"/>
    <col min="11998" max="11998" width="16.33203125" customWidth="1"/>
    <col min="11999" max="12029" width="14" customWidth="1"/>
    <col min="12249" max="12249" width="2.109375" customWidth="1"/>
    <col min="12250" max="12250" width="18.88671875" customWidth="1"/>
    <col min="12251" max="12251" width="28.109375" customWidth="1"/>
    <col min="12252" max="12252" width="17.44140625" customWidth="1"/>
    <col min="12253" max="12253" width="35.88671875" customWidth="1"/>
    <col min="12254" max="12254" width="16.33203125" customWidth="1"/>
    <col min="12255" max="12285" width="14" customWidth="1"/>
    <col min="12505" max="12505" width="2.109375" customWidth="1"/>
    <col min="12506" max="12506" width="18.88671875" customWidth="1"/>
    <col min="12507" max="12507" width="28.109375" customWidth="1"/>
    <col min="12508" max="12508" width="17.44140625" customWidth="1"/>
    <col min="12509" max="12509" width="35.88671875" customWidth="1"/>
    <col min="12510" max="12510" width="16.33203125" customWidth="1"/>
    <col min="12511" max="12541" width="14" customWidth="1"/>
    <col min="12761" max="12761" width="2.109375" customWidth="1"/>
    <col min="12762" max="12762" width="18.88671875" customWidth="1"/>
    <col min="12763" max="12763" width="28.109375" customWidth="1"/>
    <col min="12764" max="12764" width="17.44140625" customWidth="1"/>
    <col min="12765" max="12765" width="35.88671875" customWidth="1"/>
    <col min="12766" max="12766" width="16.33203125" customWidth="1"/>
    <col min="12767" max="12797" width="14" customWidth="1"/>
    <col min="13017" max="13017" width="2.109375" customWidth="1"/>
    <col min="13018" max="13018" width="18.88671875" customWidth="1"/>
    <col min="13019" max="13019" width="28.109375" customWidth="1"/>
    <col min="13020" max="13020" width="17.44140625" customWidth="1"/>
    <col min="13021" max="13021" width="35.88671875" customWidth="1"/>
    <col min="13022" max="13022" width="16.33203125" customWidth="1"/>
    <col min="13023" max="13053" width="14" customWidth="1"/>
    <col min="13273" max="13273" width="2.109375" customWidth="1"/>
    <col min="13274" max="13274" width="18.88671875" customWidth="1"/>
    <col min="13275" max="13275" width="28.109375" customWidth="1"/>
    <col min="13276" max="13276" width="17.44140625" customWidth="1"/>
    <col min="13277" max="13277" width="35.88671875" customWidth="1"/>
    <col min="13278" max="13278" width="16.33203125" customWidth="1"/>
    <col min="13279" max="13309" width="14" customWidth="1"/>
    <col min="13529" max="13529" width="2.109375" customWidth="1"/>
    <col min="13530" max="13530" width="18.88671875" customWidth="1"/>
    <col min="13531" max="13531" width="28.109375" customWidth="1"/>
    <col min="13532" max="13532" width="17.44140625" customWidth="1"/>
    <col min="13533" max="13533" width="35.88671875" customWidth="1"/>
    <col min="13534" max="13534" width="16.33203125" customWidth="1"/>
    <col min="13535" max="13565" width="14" customWidth="1"/>
    <col min="13785" max="13785" width="2.109375" customWidth="1"/>
    <col min="13786" max="13786" width="18.88671875" customWidth="1"/>
    <col min="13787" max="13787" width="28.109375" customWidth="1"/>
    <col min="13788" max="13788" width="17.44140625" customWidth="1"/>
    <col min="13789" max="13789" width="35.88671875" customWidth="1"/>
    <col min="13790" max="13790" width="16.33203125" customWidth="1"/>
    <col min="13791" max="13821" width="14" customWidth="1"/>
    <col min="14041" max="14041" width="2.109375" customWidth="1"/>
    <col min="14042" max="14042" width="18.88671875" customWidth="1"/>
    <col min="14043" max="14043" width="28.109375" customWidth="1"/>
    <col min="14044" max="14044" width="17.44140625" customWidth="1"/>
    <col min="14045" max="14045" width="35.88671875" customWidth="1"/>
    <col min="14046" max="14046" width="16.33203125" customWidth="1"/>
    <col min="14047" max="14077" width="14" customWidth="1"/>
    <col min="14297" max="14297" width="2.109375" customWidth="1"/>
    <col min="14298" max="14298" width="18.88671875" customWidth="1"/>
    <col min="14299" max="14299" width="28.109375" customWidth="1"/>
    <col min="14300" max="14300" width="17.44140625" customWidth="1"/>
    <col min="14301" max="14301" width="35.88671875" customWidth="1"/>
    <col min="14302" max="14302" width="16.33203125" customWidth="1"/>
    <col min="14303" max="14333" width="14" customWidth="1"/>
    <col min="14553" max="14553" width="2.109375" customWidth="1"/>
    <col min="14554" max="14554" width="18.88671875" customWidth="1"/>
    <col min="14555" max="14555" width="28.109375" customWidth="1"/>
    <col min="14556" max="14556" width="17.44140625" customWidth="1"/>
    <col min="14557" max="14557" width="35.88671875" customWidth="1"/>
    <col min="14558" max="14558" width="16.33203125" customWidth="1"/>
    <col min="14559" max="14589" width="14" customWidth="1"/>
    <col min="14809" max="14809" width="2.109375" customWidth="1"/>
    <col min="14810" max="14810" width="18.88671875" customWidth="1"/>
    <col min="14811" max="14811" width="28.109375" customWidth="1"/>
    <col min="14812" max="14812" width="17.44140625" customWidth="1"/>
    <col min="14813" max="14813" width="35.88671875" customWidth="1"/>
    <col min="14814" max="14814" width="16.33203125" customWidth="1"/>
    <col min="14815" max="14845" width="14" customWidth="1"/>
    <col min="15065" max="15065" width="2.109375" customWidth="1"/>
    <col min="15066" max="15066" width="18.88671875" customWidth="1"/>
    <col min="15067" max="15067" width="28.109375" customWidth="1"/>
    <col min="15068" max="15068" width="17.44140625" customWidth="1"/>
    <col min="15069" max="15069" width="35.88671875" customWidth="1"/>
    <col min="15070" max="15070" width="16.33203125" customWidth="1"/>
    <col min="15071" max="15101" width="14" customWidth="1"/>
    <col min="15321" max="15321" width="2.109375" customWidth="1"/>
    <col min="15322" max="15322" width="18.88671875" customWidth="1"/>
    <col min="15323" max="15323" width="28.109375" customWidth="1"/>
    <col min="15324" max="15324" width="17.44140625" customWidth="1"/>
    <col min="15325" max="15325" width="35.88671875" customWidth="1"/>
    <col min="15326" max="15326" width="16.33203125" customWidth="1"/>
    <col min="15327" max="15357" width="14" customWidth="1"/>
    <col min="15577" max="15577" width="2.109375" customWidth="1"/>
    <col min="15578" max="15578" width="18.88671875" customWidth="1"/>
    <col min="15579" max="15579" width="28.109375" customWidth="1"/>
    <col min="15580" max="15580" width="17.44140625" customWidth="1"/>
    <col min="15581" max="15581" width="35.88671875" customWidth="1"/>
    <col min="15582" max="15582" width="16.33203125" customWidth="1"/>
    <col min="15583" max="15613" width="14" customWidth="1"/>
    <col min="15833" max="15833" width="2.109375" customWidth="1"/>
    <col min="15834" max="15834" width="18.88671875" customWidth="1"/>
    <col min="15835" max="15835" width="28.109375" customWidth="1"/>
    <col min="15836" max="15836" width="17.44140625" customWidth="1"/>
    <col min="15837" max="15837" width="35.88671875" customWidth="1"/>
    <col min="15838" max="15838" width="16.33203125" customWidth="1"/>
    <col min="15839" max="15869" width="14" customWidth="1"/>
    <col min="16089" max="16089" width="2.109375" customWidth="1"/>
    <col min="16090" max="16090" width="18.88671875" customWidth="1"/>
    <col min="16091" max="16091" width="28.109375" customWidth="1"/>
    <col min="16092" max="16092" width="17.44140625" customWidth="1"/>
    <col min="16093" max="16093" width="35.88671875" customWidth="1"/>
    <col min="16094" max="16094" width="16.33203125" customWidth="1"/>
    <col min="16095" max="16125" width="14" customWidth="1"/>
  </cols>
  <sheetData>
    <row r="1" spans="1:68" s="116" customFormat="1" ht="64.349999999999994" customHeight="1" x14ac:dyDescent="0.3">
      <c r="F1" s="360"/>
      <c r="G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79"/>
    </row>
    <row r="2" spans="1:68" s="209" customFormat="1" x14ac:dyDescent="0.3">
      <c r="A2" s="621" t="s">
        <v>316</v>
      </c>
      <c r="B2" s="626" t="s">
        <v>262</v>
      </c>
      <c r="C2" s="595" t="s">
        <v>263</v>
      </c>
      <c r="D2" s="596"/>
      <c r="E2" s="496"/>
      <c r="F2" s="599" t="s">
        <v>300</v>
      </c>
      <c r="G2" s="588"/>
      <c r="H2" s="588"/>
      <c r="I2" s="589"/>
      <c r="J2" s="542" t="s">
        <v>223</v>
      </c>
      <c r="K2" s="588" t="s">
        <v>224</v>
      </c>
      <c r="L2" s="589"/>
      <c r="M2" s="497"/>
      <c r="N2" s="587"/>
      <c r="O2" s="587"/>
      <c r="P2" s="500"/>
      <c r="Q2" s="500"/>
      <c r="R2" s="500"/>
      <c r="S2" s="500"/>
      <c r="T2" s="500"/>
      <c r="U2" s="501"/>
      <c r="V2" s="588" t="s">
        <v>332</v>
      </c>
      <c r="W2" s="589"/>
      <c r="X2" s="502" t="s">
        <v>225</v>
      </c>
      <c r="Y2" s="502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3"/>
      <c r="BO2" s="504"/>
      <c r="BP2" s="374"/>
    </row>
    <row r="3" spans="1:68" s="209" customFormat="1" ht="14.4" customHeight="1" x14ac:dyDescent="0.3">
      <c r="A3" s="621"/>
      <c r="B3" s="626"/>
      <c r="C3" s="595"/>
      <c r="D3" s="596"/>
      <c r="E3" s="600" t="s">
        <v>297</v>
      </c>
      <c r="F3" s="590"/>
      <c r="G3" s="590"/>
      <c r="H3" s="590"/>
      <c r="I3" s="591"/>
      <c r="J3" s="606" t="s">
        <v>301</v>
      </c>
      <c r="K3" s="543"/>
      <c r="L3" s="544"/>
      <c r="M3" s="499"/>
      <c r="N3" s="362"/>
      <c r="O3" s="362"/>
      <c r="P3" s="367"/>
      <c r="Q3" s="367"/>
      <c r="R3" s="370"/>
      <c r="S3" s="370"/>
      <c r="T3" s="370"/>
      <c r="U3" s="505"/>
      <c r="V3" s="590" t="s">
        <v>303</v>
      </c>
      <c r="W3" s="591"/>
      <c r="X3" s="369"/>
      <c r="Y3" s="369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585" t="s">
        <v>319</v>
      </c>
      <c r="BP3" s="375"/>
    </row>
    <row r="4" spans="1:68" s="209" customFormat="1" x14ac:dyDescent="0.3">
      <c r="A4" s="621"/>
      <c r="B4" s="626"/>
      <c r="C4" s="595"/>
      <c r="D4" s="596"/>
      <c r="E4" s="362"/>
      <c r="F4" s="362"/>
      <c r="G4" s="601" t="s">
        <v>296</v>
      </c>
      <c r="H4" s="590"/>
      <c r="I4" s="591"/>
      <c r="J4" s="607"/>
      <c r="K4" s="602" t="s">
        <v>330</v>
      </c>
      <c r="L4" s="601"/>
      <c r="M4" s="548"/>
      <c r="N4" s="362"/>
      <c r="O4" s="362"/>
      <c r="P4" s="367"/>
      <c r="Q4" s="367"/>
      <c r="R4" s="370"/>
      <c r="S4" s="370"/>
      <c r="T4" s="370"/>
      <c r="U4" s="506"/>
      <c r="V4" s="362"/>
      <c r="W4" s="492"/>
      <c r="X4" s="369"/>
      <c r="Y4" s="369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585"/>
      <c r="BP4" s="375"/>
    </row>
    <row r="5" spans="1:68" s="209" customFormat="1" x14ac:dyDescent="0.3">
      <c r="A5" s="621"/>
      <c r="B5" s="627"/>
      <c r="C5" s="597"/>
      <c r="D5" s="598"/>
      <c r="E5" s="362"/>
      <c r="F5" s="362"/>
      <c r="G5" s="603" t="s">
        <v>298</v>
      </c>
      <c r="H5" s="604"/>
      <c r="I5" s="605"/>
      <c r="J5" s="492"/>
      <c r="K5" s="545"/>
      <c r="L5" s="363"/>
      <c r="M5" s="362"/>
      <c r="N5" s="362"/>
      <c r="O5" s="362"/>
      <c r="P5" s="367"/>
      <c r="Q5" s="411"/>
      <c r="R5" s="370"/>
      <c r="S5" s="370"/>
      <c r="T5" s="370"/>
      <c r="U5" s="507"/>
      <c r="V5" s="362"/>
      <c r="W5" s="363"/>
      <c r="X5" s="369"/>
      <c r="Y5" s="369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586"/>
      <c r="BP5" s="375"/>
    </row>
    <row r="6" spans="1:68" s="209" customFormat="1" x14ac:dyDescent="0.3">
      <c r="A6" s="621"/>
      <c r="B6" s="449" t="s">
        <v>261</v>
      </c>
      <c r="C6" s="365" t="s">
        <v>61</v>
      </c>
      <c r="D6" s="365" t="s">
        <v>61</v>
      </c>
      <c r="E6" s="451" t="s">
        <v>61</v>
      </c>
      <c r="F6" s="365" t="s">
        <v>61</v>
      </c>
      <c r="G6" s="365" t="s">
        <v>61</v>
      </c>
      <c r="H6" s="447" t="s">
        <v>61</v>
      </c>
      <c r="I6" s="448" t="s">
        <v>61</v>
      </c>
      <c r="J6" s="546" t="s">
        <v>299</v>
      </c>
      <c r="K6" s="547" t="s">
        <v>331</v>
      </c>
      <c r="L6" s="454"/>
      <c r="M6" s="454" t="s">
        <v>302</v>
      </c>
      <c r="N6" s="366"/>
      <c r="O6" s="366"/>
      <c r="P6" s="366"/>
      <c r="Q6" s="366"/>
      <c r="R6" s="366"/>
      <c r="S6" s="366"/>
      <c r="T6" s="366"/>
      <c r="U6" s="454"/>
      <c r="V6" s="366"/>
      <c r="W6" s="454"/>
      <c r="X6" s="366" t="s">
        <v>304</v>
      </c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75"/>
    </row>
    <row r="7" spans="1:68" s="209" customFormat="1" x14ac:dyDescent="0.3">
      <c r="A7" s="621"/>
      <c r="B7" s="449" t="s">
        <v>305</v>
      </c>
      <c r="C7" s="368">
        <v>1</v>
      </c>
      <c r="D7" s="368">
        <v>2</v>
      </c>
      <c r="E7" s="449">
        <v>3</v>
      </c>
      <c r="F7" s="368">
        <v>4</v>
      </c>
      <c r="G7" s="368">
        <v>5</v>
      </c>
      <c r="H7" s="368">
        <v>6</v>
      </c>
      <c r="I7" s="449">
        <v>7</v>
      </c>
      <c r="J7" s="368">
        <v>8</v>
      </c>
      <c r="K7" s="368">
        <v>9</v>
      </c>
      <c r="L7" s="449">
        <v>10</v>
      </c>
      <c r="M7" s="368">
        <v>11</v>
      </c>
      <c r="N7" s="368">
        <v>12</v>
      </c>
      <c r="O7" s="368">
        <v>13</v>
      </c>
      <c r="P7" s="368">
        <v>14</v>
      </c>
      <c r="Q7" s="368">
        <v>15</v>
      </c>
      <c r="R7" s="368">
        <v>16</v>
      </c>
      <c r="S7" s="368">
        <v>17</v>
      </c>
      <c r="T7" s="368">
        <v>18</v>
      </c>
      <c r="U7" s="449">
        <v>19</v>
      </c>
      <c r="V7" s="368">
        <v>20</v>
      </c>
      <c r="W7" s="449">
        <v>21</v>
      </c>
      <c r="X7" s="368">
        <v>22</v>
      </c>
      <c r="Y7" s="368">
        <v>23</v>
      </c>
      <c r="Z7" s="368">
        <v>24</v>
      </c>
      <c r="AA7" s="368">
        <v>25</v>
      </c>
      <c r="AB7" s="368">
        <v>26</v>
      </c>
      <c r="AC7" s="368">
        <v>27</v>
      </c>
      <c r="AD7" s="368">
        <v>28</v>
      </c>
      <c r="AE7" s="368">
        <v>29</v>
      </c>
      <c r="AF7" s="368">
        <v>30</v>
      </c>
      <c r="AG7" s="368">
        <v>31</v>
      </c>
      <c r="AH7" s="368">
        <v>32</v>
      </c>
      <c r="AI7" s="368">
        <v>33</v>
      </c>
      <c r="AJ7" s="368">
        <v>34</v>
      </c>
      <c r="AK7" s="368">
        <v>35</v>
      </c>
      <c r="AL7" s="368">
        <v>36</v>
      </c>
      <c r="AM7" s="368">
        <v>37</v>
      </c>
      <c r="AN7" s="368">
        <v>38</v>
      </c>
      <c r="AO7" s="368">
        <v>39</v>
      </c>
      <c r="AP7" s="368">
        <v>40</v>
      </c>
      <c r="AQ7" s="368">
        <v>41</v>
      </c>
      <c r="AR7" s="368">
        <v>42</v>
      </c>
      <c r="AS7" s="368">
        <v>43</v>
      </c>
      <c r="AT7" s="368">
        <v>44</v>
      </c>
      <c r="AU7" s="368">
        <v>45</v>
      </c>
      <c r="AV7" s="368">
        <v>46</v>
      </c>
      <c r="AW7" s="368">
        <v>47</v>
      </c>
      <c r="AX7" s="368">
        <v>48</v>
      </c>
      <c r="AY7" s="368">
        <v>49</v>
      </c>
      <c r="AZ7" s="368">
        <v>50</v>
      </c>
      <c r="BA7" s="368">
        <v>51</v>
      </c>
      <c r="BB7" s="368">
        <v>52</v>
      </c>
      <c r="BC7" s="368">
        <v>53</v>
      </c>
      <c r="BD7" s="368">
        <v>54</v>
      </c>
      <c r="BE7" s="368">
        <v>55</v>
      </c>
      <c r="BF7" s="368">
        <v>56</v>
      </c>
      <c r="BG7" s="368">
        <v>57</v>
      </c>
      <c r="BH7" s="368">
        <v>58</v>
      </c>
      <c r="BI7" s="368">
        <v>59</v>
      </c>
      <c r="BJ7" s="368">
        <v>60</v>
      </c>
      <c r="BK7" s="368">
        <v>61</v>
      </c>
      <c r="BL7" s="368">
        <v>62</v>
      </c>
      <c r="BM7" s="368">
        <v>63</v>
      </c>
      <c r="BN7" s="368">
        <v>64</v>
      </c>
      <c r="BO7" s="368">
        <v>65</v>
      </c>
      <c r="BP7" s="375"/>
    </row>
    <row r="8" spans="1:68" s="209" customFormat="1" x14ac:dyDescent="0.3">
      <c r="A8" s="237"/>
      <c r="B8" s="455"/>
      <c r="C8" s="412">
        <v>2023</v>
      </c>
      <c r="D8" s="412">
        <v>2024</v>
      </c>
      <c r="E8" s="413">
        <v>2025</v>
      </c>
      <c r="F8" s="414">
        <v>2026</v>
      </c>
      <c r="G8" s="415">
        <v>2027</v>
      </c>
      <c r="H8" s="415">
        <v>2028</v>
      </c>
      <c r="I8" s="414">
        <v>2029</v>
      </c>
      <c r="J8" s="415">
        <v>2030</v>
      </c>
      <c r="K8" s="416">
        <v>2031</v>
      </c>
      <c r="L8" s="417">
        <v>2032</v>
      </c>
      <c r="M8" s="417">
        <v>2033</v>
      </c>
      <c r="N8" s="418">
        <v>2034</v>
      </c>
      <c r="O8" s="417">
        <v>2035</v>
      </c>
      <c r="P8" s="418">
        <v>2036</v>
      </c>
      <c r="Q8" s="418">
        <v>2037</v>
      </c>
      <c r="R8" s="418">
        <v>2038</v>
      </c>
      <c r="S8" s="418">
        <v>2039</v>
      </c>
      <c r="T8" s="418">
        <v>2040</v>
      </c>
      <c r="U8" s="418">
        <v>2041</v>
      </c>
      <c r="V8" s="418">
        <v>2042</v>
      </c>
      <c r="W8" s="418">
        <v>2043</v>
      </c>
      <c r="X8" s="417">
        <v>2044</v>
      </c>
      <c r="Y8" s="418">
        <v>2045</v>
      </c>
      <c r="Z8" s="418">
        <v>2046</v>
      </c>
      <c r="AA8" s="418">
        <v>2047</v>
      </c>
      <c r="AB8" s="418">
        <v>2048</v>
      </c>
      <c r="AC8" s="418">
        <v>2049</v>
      </c>
      <c r="AD8" s="418">
        <v>2050</v>
      </c>
      <c r="AE8" s="418">
        <v>2051</v>
      </c>
      <c r="AF8" s="418">
        <v>2052</v>
      </c>
      <c r="AG8" s="418">
        <v>2053</v>
      </c>
      <c r="AH8" s="418">
        <v>2054</v>
      </c>
      <c r="AI8" s="418">
        <v>2055</v>
      </c>
      <c r="AJ8" s="418">
        <v>2056</v>
      </c>
      <c r="AK8" s="418">
        <v>2057</v>
      </c>
      <c r="AL8" s="418">
        <v>2058</v>
      </c>
      <c r="AM8" s="418">
        <v>2059</v>
      </c>
      <c r="AN8" s="418">
        <v>2060</v>
      </c>
      <c r="AO8" s="418">
        <v>2061</v>
      </c>
      <c r="AP8" s="418">
        <v>2062</v>
      </c>
      <c r="AQ8" s="418">
        <v>2063</v>
      </c>
      <c r="AR8" s="418">
        <v>2064</v>
      </c>
      <c r="AS8" s="418">
        <v>2065</v>
      </c>
      <c r="AT8" s="418">
        <v>2066</v>
      </c>
      <c r="AU8" s="418">
        <v>2067</v>
      </c>
      <c r="AV8" s="418">
        <v>2068</v>
      </c>
      <c r="AW8" s="418">
        <v>2069</v>
      </c>
      <c r="AX8" s="418">
        <v>2070</v>
      </c>
      <c r="AY8" s="418">
        <v>2071</v>
      </c>
      <c r="AZ8" s="418">
        <v>2072</v>
      </c>
      <c r="BA8" s="418">
        <v>2073</v>
      </c>
      <c r="BB8" s="418">
        <v>2074</v>
      </c>
      <c r="BC8" s="418">
        <v>2075</v>
      </c>
      <c r="BD8" s="418">
        <v>2076</v>
      </c>
      <c r="BE8" s="418">
        <v>2077</v>
      </c>
      <c r="BF8" s="418">
        <v>2078</v>
      </c>
      <c r="BG8" s="418">
        <v>2079</v>
      </c>
      <c r="BH8" s="418">
        <v>2080</v>
      </c>
      <c r="BI8" s="418">
        <v>2081</v>
      </c>
      <c r="BJ8" s="418">
        <v>2082</v>
      </c>
      <c r="BK8" s="418">
        <v>2083</v>
      </c>
      <c r="BL8" s="418">
        <v>2084</v>
      </c>
      <c r="BM8" s="418">
        <v>2085</v>
      </c>
      <c r="BN8" s="418">
        <v>2086</v>
      </c>
      <c r="BO8" s="418">
        <v>2087</v>
      </c>
      <c r="BP8" s="375"/>
    </row>
    <row r="9" spans="1:68" s="209" customFormat="1" ht="15" thickBot="1" x14ac:dyDescent="0.35">
      <c r="A9" s="217"/>
      <c r="B9" s="217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375"/>
    </row>
    <row r="10" spans="1:68" s="434" customFormat="1" ht="17.25" customHeight="1" thickBot="1" x14ac:dyDescent="0.35">
      <c r="A10" s="428" t="s">
        <v>314</v>
      </c>
      <c r="B10" s="433"/>
      <c r="C10" s="429"/>
      <c r="D10" s="429"/>
      <c r="E10" s="429"/>
      <c r="F10" s="431"/>
      <c r="G10" s="431"/>
      <c r="H10" s="431"/>
      <c r="I10" s="431"/>
      <c r="J10" s="431">
        <f>0.012*J12/1000</f>
        <v>122275.35973887016</v>
      </c>
      <c r="K10" s="431">
        <f>0.012*K12/1000</f>
        <v>345618.04008724994</v>
      </c>
      <c r="L10" s="431">
        <f>0.012*L12/1000</f>
        <v>505664.40872542944</v>
      </c>
      <c r="M10" s="431">
        <f t="shared" ref="M10:BO10" si="0">0.012*M12/1000</f>
        <v>653703.93286976416</v>
      </c>
      <c r="N10" s="431">
        <f t="shared" si="0"/>
        <v>750785.02714338538</v>
      </c>
      <c r="O10" s="431">
        <f t="shared" si="0"/>
        <v>768391.38158030156</v>
      </c>
      <c r="P10" s="431">
        <f t="shared" si="0"/>
        <v>785461.6986614553</v>
      </c>
      <c r="Q10" s="431">
        <f t="shared" si="0"/>
        <v>801992.62570780434</v>
      </c>
      <c r="R10" s="431">
        <f t="shared" si="0"/>
        <v>817800.29946249456</v>
      </c>
      <c r="S10" s="431">
        <f t="shared" si="0"/>
        <v>833073.45369447512</v>
      </c>
      <c r="T10" s="431">
        <f t="shared" si="0"/>
        <v>862258.64595434349</v>
      </c>
      <c r="U10" s="431">
        <f t="shared" si="0"/>
        <v>873859.55247033015</v>
      </c>
      <c r="V10" s="431">
        <f t="shared" si="0"/>
        <v>884883.08713706769</v>
      </c>
      <c r="W10" s="431">
        <f t="shared" si="0"/>
        <v>895350.83056180866</v>
      </c>
      <c r="X10" s="431">
        <f t="shared" si="0"/>
        <v>917669.47347909072</v>
      </c>
      <c r="Y10" s="431">
        <f t="shared" si="0"/>
        <v>943304.12410363019</v>
      </c>
      <c r="Z10" s="431">
        <f t="shared" si="0"/>
        <v>963151.55065660656</v>
      </c>
      <c r="AA10" s="431">
        <f t="shared" si="0"/>
        <v>971760.72801544424</v>
      </c>
      <c r="AB10" s="431">
        <f t="shared" si="0"/>
        <v>979933.98677002534</v>
      </c>
      <c r="AC10" s="431">
        <f t="shared" si="0"/>
        <v>987696.60339417472</v>
      </c>
      <c r="AD10" s="431">
        <f t="shared" si="0"/>
        <v>1001157.5738907305</v>
      </c>
      <c r="AE10" s="431">
        <f t="shared" si="0"/>
        <v>1008218.9723365835</v>
      </c>
      <c r="AF10" s="431">
        <f t="shared" si="0"/>
        <v>1014938.5568189508</v>
      </c>
      <c r="AG10" s="431">
        <f t="shared" si="0"/>
        <v>1021338.0468574222</v>
      </c>
      <c r="AH10" s="431">
        <f t="shared" si="0"/>
        <v>1027437.99306944</v>
      </c>
      <c r="AI10" s="431">
        <f t="shared" si="0"/>
        <v>1033257.7498191376</v>
      </c>
      <c r="AJ10" s="431">
        <f t="shared" si="0"/>
        <v>1038815.4719053727</v>
      </c>
      <c r="AK10" s="431">
        <f t="shared" si="0"/>
        <v>1044128.1302548827</v>
      </c>
      <c r="AL10" s="431">
        <f t="shared" si="0"/>
        <v>1049211.542265496</v>
      </c>
      <c r="AM10" s="431">
        <f t="shared" si="0"/>
        <v>1054080.4130905522</v>
      </c>
      <c r="AN10" s="431">
        <f t="shared" si="0"/>
        <v>1065052.023664034</v>
      </c>
      <c r="AO10" s="431">
        <f t="shared" si="0"/>
        <v>1069562.0991953018</v>
      </c>
      <c r="AP10" s="431">
        <f t="shared" si="0"/>
        <v>1073894.4627164064</v>
      </c>
      <c r="AQ10" s="431">
        <f t="shared" si="0"/>
        <v>1078059.9676791762</v>
      </c>
      <c r="AR10" s="431">
        <f t="shared" si="0"/>
        <v>1082068.6297270013</v>
      </c>
      <c r="AS10" s="431">
        <f t="shared" si="0"/>
        <v>1085929.6853425794</v>
      </c>
      <c r="AT10" s="431">
        <f t="shared" si="0"/>
        <v>1089651.6488558932</v>
      </c>
      <c r="AU10" s="431">
        <f t="shared" si="0"/>
        <v>1093242.3672505822</v>
      </c>
      <c r="AV10" s="431">
        <f t="shared" si="0"/>
        <v>1096709.0723787015</v>
      </c>
      <c r="AW10" s="431">
        <f t="shared" si="0"/>
        <v>1100058.4303324854</v>
      </c>
      <c r="AX10" s="431">
        <f t="shared" si="0"/>
        <v>1103270.6563553591</v>
      </c>
      <c r="AY10" s="431">
        <f t="shared" si="0"/>
        <v>1106403.2283890757</v>
      </c>
      <c r="AZ10" s="431">
        <f t="shared" si="0"/>
        <v>1109435.5073862418</v>
      </c>
      <c r="BA10" s="431">
        <f t="shared" si="0"/>
        <v>1112372.3299292712</v>
      </c>
      <c r="BB10" s="431">
        <f t="shared" si="0"/>
        <v>1115218.1687556934</v>
      </c>
      <c r="BC10" s="431">
        <f t="shared" si="0"/>
        <v>1117977.1645101074</v>
      </c>
      <c r="BD10" s="431">
        <f t="shared" si="0"/>
        <v>1120653.1548981478</v>
      </c>
      <c r="BE10" s="431">
        <f t="shared" si="0"/>
        <v>1123249.7013951188</v>
      </c>
      <c r="BF10" s="431">
        <f t="shared" si="0"/>
        <v>1125770.1136669212</v>
      </c>
      <c r="BG10" s="431">
        <f t="shared" si="0"/>
        <v>1128217.4718618302</v>
      </c>
      <c r="BH10" s="431">
        <f t="shared" si="0"/>
        <v>1130571.0227658269</v>
      </c>
      <c r="BI10" s="431">
        <f t="shared" si="0"/>
        <v>1132863.3742082182</v>
      </c>
      <c r="BJ10" s="431">
        <f t="shared" si="0"/>
        <v>1135110.3703772032</v>
      </c>
      <c r="BK10" s="431">
        <f t="shared" si="0"/>
        <v>1137291.8488046783</v>
      </c>
      <c r="BL10" s="431">
        <f t="shared" si="0"/>
        <v>1139412.8991212859</v>
      </c>
      <c r="BM10" s="431">
        <f t="shared" si="0"/>
        <v>1141475.5939181328</v>
      </c>
      <c r="BN10" s="431">
        <f t="shared" si="0"/>
        <v>1143481.8847491343</v>
      </c>
      <c r="BO10" s="431">
        <f t="shared" si="0"/>
        <v>1145433.6125229937</v>
      </c>
      <c r="BP10" s="432"/>
    </row>
    <row r="11" spans="1:68" s="181" customFormat="1" ht="19.5" customHeight="1" thickBot="1" x14ac:dyDescent="0.35">
      <c r="A11" s="182"/>
      <c r="B11" s="182"/>
      <c r="C11" s="182"/>
      <c r="D11" s="182"/>
      <c r="E11" s="182"/>
      <c r="F11" s="182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1"/>
      <c r="AB11" s="431"/>
      <c r="AC11" s="431"/>
      <c r="AD11" s="431"/>
      <c r="AE11" s="431"/>
      <c r="AF11" s="431"/>
      <c r="AG11" s="431"/>
      <c r="AH11" s="431"/>
      <c r="AI11" s="431"/>
      <c r="AJ11" s="431"/>
      <c r="AK11" s="431"/>
      <c r="AL11" s="431"/>
      <c r="AM11" s="431"/>
      <c r="AN11" s="431"/>
      <c r="AO11" s="431"/>
      <c r="AP11" s="431"/>
      <c r="AQ11" s="431"/>
      <c r="AR11" s="431"/>
      <c r="AS11" s="431"/>
      <c r="AT11" s="431"/>
      <c r="AU11" s="431"/>
      <c r="AV11" s="431"/>
      <c r="AW11" s="431"/>
      <c r="AX11" s="431"/>
      <c r="AY11" s="431"/>
      <c r="AZ11" s="431"/>
      <c r="BA11" s="431"/>
      <c r="BB11" s="431"/>
      <c r="BC11" s="431"/>
      <c r="BD11" s="431"/>
      <c r="BE11" s="431"/>
      <c r="BF11" s="431"/>
      <c r="BG11" s="431"/>
      <c r="BH11" s="431"/>
      <c r="BI11" s="431"/>
      <c r="BJ11" s="431"/>
      <c r="BK11" s="431"/>
      <c r="BL11" s="431"/>
      <c r="BM11" s="431"/>
      <c r="BN11" s="431"/>
      <c r="BO11" s="431"/>
      <c r="BP11" s="419"/>
    </row>
    <row r="12" spans="1:68" x14ac:dyDescent="0.3">
      <c r="A12" s="182" t="s">
        <v>255</v>
      </c>
      <c r="B12" s="182" t="s">
        <v>266</v>
      </c>
      <c r="H12" s="116"/>
      <c r="I12" s="116" t="s">
        <v>335</v>
      </c>
      <c r="J12" s="573">
        <f>'Dados de Demanda'!L26*1000000000</f>
        <v>10189613311.572514</v>
      </c>
      <c r="K12" s="573">
        <f>'Dados de Demanda'!M26*1000000000</f>
        <v>28801503340.60416</v>
      </c>
      <c r="L12" s="573">
        <f>'Dados de Demanda'!N26*1000000000</f>
        <v>42138700727.119118</v>
      </c>
      <c r="M12" s="573">
        <f>'Dados de Demanda'!O26*1000000000</f>
        <v>54475327739.147018</v>
      </c>
      <c r="N12" s="573">
        <f>'Dados de Demanda'!P26*1000000000</f>
        <v>62565418928.615448</v>
      </c>
      <c r="O12" s="573">
        <f>'Dados de Demanda'!Q26*1000000000</f>
        <v>64032615131.691788</v>
      </c>
      <c r="P12" s="573">
        <f>'Dados de Demanda'!R26*1000000000</f>
        <v>65455141555.121269</v>
      </c>
      <c r="Q12" s="573">
        <f>'Dados de Demanda'!S26*1000000000</f>
        <v>66832718808.983688</v>
      </c>
      <c r="R12" s="573">
        <f>'Dados de Demanda'!T26*1000000000</f>
        <v>68150024955.207886</v>
      </c>
      <c r="S12" s="573">
        <f>'Dados de Demanda'!U26*1000000000</f>
        <v>69422787807.872925</v>
      </c>
      <c r="T12" s="573">
        <f>'Dados de Demanda'!V26*1000000000</f>
        <v>71854887162.861954</v>
      </c>
      <c r="U12" s="573">
        <f>'Dados de Demanda'!W26*1000000000</f>
        <v>72821629372.527512</v>
      </c>
      <c r="V12" s="573">
        <f>'Dados de Demanda'!X26*1000000000</f>
        <v>73740257261.422302</v>
      </c>
      <c r="W12" s="573">
        <f>'Dados de Demanda'!Y26*1000000000</f>
        <v>74612569213.484055</v>
      </c>
      <c r="X12" s="573">
        <f>'Dados de Demanda'!Z26*1000000000</f>
        <v>76472456123.257553</v>
      </c>
      <c r="Y12" s="573">
        <f>'Dados de Demanda'!AA26*1000000000</f>
        <v>78608677008.635849</v>
      </c>
      <c r="Z12" s="573">
        <f>'Dados de Demanda'!AB26*1000000000</f>
        <v>80262629221.383881</v>
      </c>
      <c r="AA12" s="573">
        <f>'Dados de Demanda'!AC26*1000000000</f>
        <v>80980060667.95369</v>
      </c>
      <c r="AB12" s="573">
        <f>'Dados de Demanda'!AD26*1000000000</f>
        <v>81661165564.168777</v>
      </c>
      <c r="AC12" s="573">
        <f>'Dados de Demanda'!AE26*1000000000</f>
        <v>82308050282.847885</v>
      </c>
      <c r="AD12" s="573">
        <f>'Dados de Demanda'!AF26*1000000000</f>
        <v>83429797824.227539</v>
      </c>
      <c r="AE12" s="573">
        <f>'Dados de Demanda'!AG26*1000000000</f>
        <v>84018247694.715286</v>
      </c>
      <c r="AF12" s="573">
        <f>'Dados de Demanda'!AH26*1000000000</f>
        <v>84578213068.245895</v>
      </c>
      <c r="AG12" s="573">
        <f>'Dados de Demanda'!AI26*1000000000</f>
        <v>85111503904.785187</v>
      </c>
      <c r="AH12" s="573">
        <f>'Dados de Demanda'!AJ26*1000000000</f>
        <v>85619832755.786667</v>
      </c>
      <c r="AI12" s="573">
        <f>'Dados de Demanda'!AK26*1000000000</f>
        <v>86104812484.928131</v>
      </c>
      <c r="AJ12" s="573">
        <f>'Dados de Demanda'!AL26*1000000000</f>
        <v>86567955992.114395</v>
      </c>
      <c r="AK12" s="573">
        <f>'Dados de Demanda'!AM26*1000000000</f>
        <v>87010677521.240219</v>
      </c>
      <c r="AL12" s="573">
        <f>'Dados de Demanda'!AN26*1000000000</f>
        <v>87434295188.791336</v>
      </c>
      <c r="AM12" s="573">
        <f>'Dados de Demanda'!AO26*1000000000</f>
        <v>87840034424.212677</v>
      </c>
      <c r="AN12" s="573">
        <f>'Dados de Demanda'!AP26*1000000000</f>
        <v>88754335305.336151</v>
      </c>
      <c r="AO12" s="573">
        <f>'Dados de Demanda'!AQ26*1000000000</f>
        <v>89130174932.941803</v>
      </c>
      <c r="AP12" s="573">
        <f>'Dados de Demanda'!AR26*1000000000</f>
        <v>89491205226.367188</v>
      </c>
      <c r="AQ12" s="573">
        <f>'Dados de Demanda'!AS26*1000000000</f>
        <v>89838330639.931366</v>
      </c>
      <c r="AR12" s="573">
        <f>'Dados de Demanda'!AT26*1000000000</f>
        <v>90172385810.583435</v>
      </c>
      <c r="AS12" s="573">
        <f>'Dados de Demanda'!AU26*1000000000</f>
        <v>90494140445.214935</v>
      </c>
      <c r="AT12" s="573">
        <f>'Dados de Demanda'!AV26*1000000000</f>
        <v>90804304071.324432</v>
      </c>
      <c r="AU12" s="573">
        <f>'Dados de Demanda'!AW26*1000000000</f>
        <v>91103530604.215179</v>
      </c>
      <c r="AV12" s="573">
        <f>'Dados de Demanda'!AX26*1000000000</f>
        <v>91392422698.225113</v>
      </c>
      <c r="AW12" s="573">
        <f>'Dados de Demanda'!AY26*1000000000</f>
        <v>91671535861.040451</v>
      </c>
      <c r="AX12" s="573">
        <f>'Dados de Demanda'!AZ26*1000000000</f>
        <v>91939221362.946579</v>
      </c>
      <c r="AY12" s="573">
        <f>'Dados de Demanda'!BA26*1000000000</f>
        <v>92200269032.422974</v>
      </c>
      <c r="AZ12" s="573">
        <f>'Dados de Demanda'!BB26*1000000000</f>
        <v>92452958948.853485</v>
      </c>
      <c r="BA12" s="573">
        <f>'Dados de Demanda'!BC26*1000000000</f>
        <v>92697694160.772598</v>
      </c>
      <c r="BB12" s="573">
        <f>'Dados de Demanda'!BD26*1000000000</f>
        <v>92934847396.307785</v>
      </c>
      <c r="BC12" s="573">
        <f>'Dados de Demanda'!BE26*1000000000</f>
        <v>93164763709.175598</v>
      </c>
      <c r="BD12" s="573">
        <f>'Dados de Demanda'!BF26*1000000000</f>
        <v>93387762908.178986</v>
      </c>
      <c r="BE12" s="573">
        <f>'Dados de Demanda'!BG26*1000000000</f>
        <v>93604141782.926575</v>
      </c>
      <c r="BF12" s="573">
        <f>'Dados de Demanda'!BH26*1000000000</f>
        <v>93814176138.910095</v>
      </c>
      <c r="BG12" s="573">
        <f>'Dados de Demanda'!BI26*1000000000</f>
        <v>94018122655.152512</v>
      </c>
      <c r="BH12" s="573">
        <f>'Dados de Demanda'!BJ26*1000000000</f>
        <v>94214251897.152237</v>
      </c>
      <c r="BI12" s="573">
        <f>'Dados de Demanda'!BK26*1000000000</f>
        <v>94405281184.018173</v>
      </c>
      <c r="BJ12" s="573">
        <f>'Dados de Demanda'!BL26*1000000000</f>
        <v>94592530864.766937</v>
      </c>
      <c r="BK12" s="573">
        <f>'Dados de Demanda'!BM26*1000000000</f>
        <v>94774320733.72319</v>
      </c>
      <c r="BL12" s="573">
        <f>'Dados de Demanda'!BN26*1000000000</f>
        <v>94951074926.773834</v>
      </c>
      <c r="BM12" s="573">
        <f>'Dados de Demanda'!BO26*1000000000</f>
        <v>95122966159.844406</v>
      </c>
      <c r="BN12" s="573">
        <f>'Dados de Demanda'!BP26*1000000000</f>
        <v>95290157062.427856</v>
      </c>
      <c r="BO12" s="573">
        <f>'Dados de Demanda'!BQ26*1000000000</f>
        <v>95452801043.582809</v>
      </c>
    </row>
    <row r="13" spans="1:68" x14ac:dyDescent="0.3">
      <c r="A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</row>
    <row r="14" spans="1:68" x14ac:dyDescent="0.3">
      <c r="A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</row>
    <row r="15" spans="1:68" x14ac:dyDescent="0.3">
      <c r="A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</row>
    <row r="16" spans="1:68" x14ac:dyDescent="0.3">
      <c r="A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</row>
    <row r="17" spans="1:66" x14ac:dyDescent="0.3">
      <c r="A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</row>
    <row r="18" spans="1:66" x14ac:dyDescent="0.3">
      <c r="A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</row>
    <row r="19" spans="1:66" x14ac:dyDescent="0.3">
      <c r="A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</row>
    <row r="20" spans="1:66" x14ac:dyDescent="0.3">
      <c r="A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</row>
    <row r="21" spans="1:66" x14ac:dyDescent="0.3">
      <c r="A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</row>
    <row r="22" spans="1:66" x14ac:dyDescent="0.3">
      <c r="A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</row>
    <row r="23" spans="1:66" x14ac:dyDescent="0.3">
      <c r="A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</row>
    <row r="24" spans="1:66" x14ac:dyDescent="0.3">
      <c r="A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</row>
    <row r="25" spans="1:66" x14ac:dyDescent="0.3">
      <c r="A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</row>
  </sheetData>
  <mergeCells count="14">
    <mergeCell ref="BO3:BO5"/>
    <mergeCell ref="N2:O2"/>
    <mergeCell ref="V2:W2"/>
    <mergeCell ref="V3:W3"/>
    <mergeCell ref="A2:A7"/>
    <mergeCell ref="B2:B5"/>
    <mergeCell ref="C2:D5"/>
    <mergeCell ref="F2:I2"/>
    <mergeCell ref="E3:I3"/>
    <mergeCell ref="G4:I4"/>
    <mergeCell ref="K4:L4"/>
    <mergeCell ref="G5:I5"/>
    <mergeCell ref="K2:L2"/>
    <mergeCell ref="J3:J4"/>
  </mergeCells>
  <pageMargins left="0.511811024" right="0.511811024" top="0.78740157499999996" bottom="0.78740157499999996" header="0.31496062000000002" footer="0.31496062000000002"/>
  <pageSetup paperSize="9" scale="3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3">
    <tabColor theme="4" tint="0.59999389629810485"/>
    <pageSetUpPr fitToPage="1"/>
  </sheetPr>
  <dimension ref="A1:BZ379"/>
  <sheetViews>
    <sheetView showGridLines="0" view="pageBreakPreview" topLeftCell="A3" zoomScaleNormal="100" zoomScaleSheetLayoutView="100" workbookViewId="0">
      <pane xSplit="2" ySplit="7" topLeftCell="C10" activePane="bottomRight" state="frozen"/>
      <selection activeCell="A3" sqref="A3"/>
      <selection pane="topRight" activeCell="C3" sqref="C3"/>
      <selection pane="bottomLeft" activeCell="A10" sqref="A10"/>
      <selection pane="bottomRight" activeCell="D31" sqref="D31"/>
    </sheetView>
  </sheetViews>
  <sheetFormatPr defaultColWidth="8.88671875" defaultRowHeight="15.6" x14ac:dyDescent="0.3"/>
  <cols>
    <col min="1" max="1" width="4.44140625" style="177" customWidth="1"/>
    <col min="2" max="2" width="61.5546875" style="177" bestFit="1" customWidth="1"/>
    <col min="3" max="3" width="44.6640625" style="177" bestFit="1" customWidth="1"/>
    <col min="4" max="4" width="13.5546875" style="177" bestFit="1" customWidth="1"/>
    <col min="5" max="5" width="40.109375" style="177" bestFit="1" customWidth="1"/>
    <col min="6" max="6" width="15.5546875" style="39" bestFit="1" customWidth="1"/>
    <col min="7" max="9" width="15.44140625" style="39" customWidth="1"/>
    <col min="10" max="10" width="15.109375" style="177" customWidth="1"/>
    <col min="11" max="11" width="15.109375" style="211" customWidth="1"/>
    <col min="12" max="14" width="15.109375" style="177" customWidth="1"/>
    <col min="15" max="19" width="12.5546875" style="177" customWidth="1"/>
    <col min="20" max="20" width="12.5546875" style="211" customWidth="1"/>
    <col min="21" max="29" width="12.5546875" style="177" customWidth="1"/>
    <col min="30" max="30" width="12.5546875" style="211" customWidth="1"/>
    <col min="31" max="31" width="12.5546875" style="177" customWidth="1"/>
    <col min="32" max="32" width="12.5546875" style="177" customWidth="1" collapsed="1"/>
    <col min="33" max="39" width="12.5546875" style="177" customWidth="1"/>
    <col min="40" max="40" width="12.5546875" style="211" customWidth="1"/>
    <col min="41" max="41" width="12.5546875" style="177" customWidth="1"/>
    <col min="42" max="42" width="12.5546875" style="177" customWidth="1" collapsed="1"/>
    <col min="43" max="49" width="12.5546875" style="177" customWidth="1"/>
    <col min="50" max="50" width="12.5546875" style="211" customWidth="1"/>
    <col min="51" max="51" width="12.5546875" style="177" customWidth="1"/>
    <col min="52" max="52" width="12.5546875" style="177" customWidth="1" collapsed="1"/>
    <col min="53" max="59" width="12.5546875" style="177" customWidth="1"/>
    <col min="60" max="60" width="12.5546875" style="211" customWidth="1"/>
    <col min="61" max="61" width="12.5546875" style="177" customWidth="1"/>
    <col min="62" max="62" width="12.5546875" style="177" customWidth="1" collapsed="1"/>
    <col min="63" max="69" width="12.5546875" style="177" customWidth="1"/>
    <col min="70" max="71" width="12.5546875" style="211" customWidth="1"/>
    <col min="72" max="72" width="15.109375" style="317" customWidth="1" collapsed="1"/>
    <col min="73" max="16384" width="8.88671875" style="177"/>
  </cols>
  <sheetData>
    <row r="1" spans="1:78" s="116" customFormat="1" ht="55.95" customHeight="1" x14ac:dyDescent="0.3">
      <c r="C1" s="35"/>
      <c r="D1" s="35"/>
      <c r="E1" s="35"/>
      <c r="F1" s="44"/>
      <c r="G1" s="371"/>
      <c r="H1" s="4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288"/>
    </row>
    <row r="2" spans="1:78" s="116" customFormat="1" ht="14.4" x14ac:dyDescent="0.3">
      <c r="C2" s="35"/>
      <c r="D2" s="35"/>
      <c r="E2" s="35"/>
      <c r="F2" s="260"/>
      <c r="G2" s="260"/>
      <c r="H2" s="260"/>
      <c r="I2" s="26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288"/>
    </row>
    <row r="3" spans="1:78" s="181" customFormat="1" ht="14.4" x14ac:dyDescent="0.25">
      <c r="A3" s="631" t="str">
        <f>"Premissas de Custos Operacionais                 ("&amp;Capa!C7&amp;")"</f>
        <v>Premissas de Custos Operacionais                 (Nova FERROESTE)</v>
      </c>
      <c r="B3" s="631"/>
      <c r="C3" s="435"/>
      <c r="D3" s="435"/>
      <c r="E3" s="435"/>
      <c r="F3" s="593" t="s">
        <v>262</v>
      </c>
      <c r="G3" s="595" t="s">
        <v>263</v>
      </c>
      <c r="H3" s="596"/>
      <c r="I3" s="496"/>
      <c r="J3" s="599" t="s">
        <v>300</v>
      </c>
      <c r="K3" s="588"/>
      <c r="L3" s="588"/>
      <c r="M3" s="589"/>
      <c r="N3" s="542" t="s">
        <v>223</v>
      </c>
      <c r="O3" s="588" t="s">
        <v>224</v>
      </c>
      <c r="P3" s="589"/>
      <c r="Q3" s="497"/>
      <c r="R3" s="587"/>
      <c r="S3" s="587"/>
      <c r="T3" s="500"/>
      <c r="U3" s="500"/>
      <c r="V3" s="500"/>
      <c r="W3" s="500"/>
      <c r="X3" s="500"/>
      <c r="Y3" s="501"/>
      <c r="Z3" s="588" t="s">
        <v>332</v>
      </c>
      <c r="AA3" s="589"/>
      <c r="AB3" s="502" t="s">
        <v>225</v>
      </c>
      <c r="AC3" s="502"/>
      <c r="AD3" s="503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3"/>
      <c r="BN3" s="503"/>
      <c r="BO3" s="503"/>
      <c r="BP3" s="503"/>
      <c r="BQ3" s="503"/>
      <c r="BR3" s="503"/>
      <c r="BS3" s="504"/>
      <c r="BT3" s="393"/>
    </row>
    <row r="4" spans="1:78" s="181" customFormat="1" ht="14.4" customHeight="1" x14ac:dyDescent="0.25">
      <c r="A4" s="631"/>
      <c r="B4" s="631"/>
      <c r="C4" s="435"/>
      <c r="D4" s="435"/>
      <c r="E4" s="435"/>
      <c r="F4" s="593"/>
      <c r="G4" s="595"/>
      <c r="H4" s="596"/>
      <c r="I4" s="600" t="s">
        <v>297</v>
      </c>
      <c r="J4" s="590"/>
      <c r="K4" s="590"/>
      <c r="L4" s="590"/>
      <c r="M4" s="591"/>
      <c r="N4" s="606" t="s">
        <v>301</v>
      </c>
      <c r="O4" s="543"/>
      <c r="P4" s="544"/>
      <c r="Q4" s="499"/>
      <c r="R4" s="362"/>
      <c r="S4" s="362"/>
      <c r="T4" s="367"/>
      <c r="U4" s="367"/>
      <c r="V4" s="370"/>
      <c r="W4" s="370"/>
      <c r="X4" s="370"/>
      <c r="Y4" s="505"/>
      <c r="Z4" s="590" t="s">
        <v>303</v>
      </c>
      <c r="AA4" s="591"/>
      <c r="AB4" s="369"/>
      <c r="AC4" s="369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585" t="s">
        <v>319</v>
      </c>
      <c r="BT4" s="393"/>
    </row>
    <row r="5" spans="1:78" s="181" customFormat="1" ht="14.4" x14ac:dyDescent="0.25">
      <c r="A5" s="631"/>
      <c r="B5" s="631"/>
      <c r="C5" s="435"/>
      <c r="D5" s="435"/>
      <c r="E5" s="435"/>
      <c r="F5" s="593"/>
      <c r="G5" s="595"/>
      <c r="H5" s="596"/>
      <c r="I5" s="362"/>
      <c r="J5" s="362"/>
      <c r="K5" s="601" t="s">
        <v>296</v>
      </c>
      <c r="L5" s="590"/>
      <c r="M5" s="591"/>
      <c r="N5" s="607"/>
      <c r="O5" s="608" t="s">
        <v>330</v>
      </c>
      <c r="P5" s="609"/>
      <c r="Q5" s="362"/>
      <c r="R5" s="362"/>
      <c r="S5" s="362"/>
      <c r="T5" s="367"/>
      <c r="U5" s="367"/>
      <c r="V5" s="370"/>
      <c r="W5" s="370"/>
      <c r="X5" s="370"/>
      <c r="Y5" s="506"/>
      <c r="Z5" s="362"/>
      <c r="AA5" s="492"/>
      <c r="AB5" s="369"/>
      <c r="AC5" s="369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585"/>
      <c r="BT5" s="393"/>
    </row>
    <row r="6" spans="1:78" s="181" customFormat="1" ht="14.4" x14ac:dyDescent="0.25">
      <c r="A6" s="631"/>
      <c r="B6" s="631"/>
      <c r="C6" s="435"/>
      <c r="D6" s="435"/>
      <c r="E6" s="435"/>
      <c r="F6" s="594"/>
      <c r="G6" s="597"/>
      <c r="H6" s="598"/>
      <c r="I6" s="362"/>
      <c r="J6" s="362"/>
      <c r="K6" s="603" t="s">
        <v>298</v>
      </c>
      <c r="L6" s="604"/>
      <c r="M6" s="605"/>
      <c r="N6" s="492"/>
      <c r="O6" s="545"/>
      <c r="P6" s="363"/>
      <c r="Q6" s="362"/>
      <c r="R6" s="362"/>
      <c r="S6" s="362"/>
      <c r="T6" s="367"/>
      <c r="U6" s="411"/>
      <c r="V6" s="370"/>
      <c r="W6" s="370"/>
      <c r="X6" s="370"/>
      <c r="Y6" s="507"/>
      <c r="Z6" s="362"/>
      <c r="AA6" s="363"/>
      <c r="AB6" s="369"/>
      <c r="AC6" s="369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  <c r="BS6" s="586"/>
      <c r="BT6" s="393"/>
    </row>
    <row r="7" spans="1:78" s="181" customFormat="1" ht="14.4" x14ac:dyDescent="0.25">
      <c r="A7" s="631"/>
      <c r="B7" s="631"/>
      <c r="C7" s="436"/>
      <c r="D7" s="436"/>
      <c r="E7" s="437"/>
      <c r="F7" s="449" t="s">
        <v>261</v>
      </c>
      <c r="G7" s="365" t="s">
        <v>61</v>
      </c>
      <c r="H7" s="365" t="s">
        <v>61</v>
      </c>
      <c r="I7" s="451" t="s">
        <v>61</v>
      </c>
      <c r="J7" s="365" t="s">
        <v>61</v>
      </c>
      <c r="K7" s="365" t="s">
        <v>61</v>
      </c>
      <c r="L7" s="447" t="s">
        <v>61</v>
      </c>
      <c r="M7" s="448" t="s">
        <v>61</v>
      </c>
      <c r="N7" s="546" t="s">
        <v>299</v>
      </c>
      <c r="O7" s="547" t="s">
        <v>331</v>
      </c>
      <c r="P7" s="454"/>
      <c r="Q7" s="454" t="s">
        <v>302</v>
      </c>
      <c r="R7" s="366"/>
      <c r="S7" s="366"/>
      <c r="T7" s="366"/>
      <c r="U7" s="366"/>
      <c r="V7" s="366"/>
      <c r="W7" s="366"/>
      <c r="X7" s="366"/>
      <c r="Y7" s="454"/>
      <c r="Z7" s="366"/>
      <c r="AA7" s="454"/>
      <c r="AB7" s="366" t="s">
        <v>304</v>
      </c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66"/>
      <c r="BS7" s="366"/>
      <c r="BT7" s="394"/>
    </row>
    <row r="8" spans="1:78" s="181" customFormat="1" ht="14.4" x14ac:dyDescent="0.3">
      <c r="A8" s="631"/>
      <c r="B8" s="631"/>
      <c r="C8" s="633"/>
      <c r="D8" s="633"/>
      <c r="E8" s="439"/>
      <c r="F8" s="449" t="s">
        <v>305</v>
      </c>
      <c r="G8" s="368">
        <v>1</v>
      </c>
      <c r="H8" s="368">
        <v>2</v>
      </c>
      <c r="I8" s="449">
        <v>3</v>
      </c>
      <c r="J8" s="368">
        <v>4</v>
      </c>
      <c r="K8" s="368">
        <v>5</v>
      </c>
      <c r="L8" s="368">
        <v>6</v>
      </c>
      <c r="M8" s="449">
        <v>7</v>
      </c>
      <c r="N8" s="368">
        <v>8</v>
      </c>
      <c r="O8" s="368">
        <v>9</v>
      </c>
      <c r="P8" s="449">
        <v>10</v>
      </c>
      <c r="Q8" s="368">
        <v>11</v>
      </c>
      <c r="R8" s="368">
        <v>12</v>
      </c>
      <c r="S8" s="368">
        <v>13</v>
      </c>
      <c r="T8" s="368">
        <v>14</v>
      </c>
      <c r="U8" s="368">
        <v>15</v>
      </c>
      <c r="V8" s="368">
        <v>16</v>
      </c>
      <c r="W8" s="368">
        <v>17</v>
      </c>
      <c r="X8" s="368">
        <v>18</v>
      </c>
      <c r="Y8" s="449">
        <v>19</v>
      </c>
      <c r="Z8" s="368">
        <v>20</v>
      </c>
      <c r="AA8" s="449">
        <v>21</v>
      </c>
      <c r="AB8" s="368">
        <v>22</v>
      </c>
      <c r="AC8" s="368">
        <v>23</v>
      </c>
      <c r="AD8" s="368">
        <v>24</v>
      </c>
      <c r="AE8" s="368">
        <v>25</v>
      </c>
      <c r="AF8" s="368">
        <v>26</v>
      </c>
      <c r="AG8" s="368">
        <v>27</v>
      </c>
      <c r="AH8" s="368">
        <v>28</v>
      </c>
      <c r="AI8" s="368">
        <v>29</v>
      </c>
      <c r="AJ8" s="368">
        <v>30</v>
      </c>
      <c r="AK8" s="368">
        <v>31</v>
      </c>
      <c r="AL8" s="368">
        <v>32</v>
      </c>
      <c r="AM8" s="368">
        <v>33</v>
      </c>
      <c r="AN8" s="368">
        <v>34</v>
      </c>
      <c r="AO8" s="368">
        <v>35</v>
      </c>
      <c r="AP8" s="368">
        <v>36</v>
      </c>
      <c r="AQ8" s="368">
        <v>37</v>
      </c>
      <c r="AR8" s="368">
        <v>38</v>
      </c>
      <c r="AS8" s="368">
        <v>39</v>
      </c>
      <c r="AT8" s="368">
        <v>40</v>
      </c>
      <c r="AU8" s="368">
        <v>41</v>
      </c>
      <c r="AV8" s="368">
        <v>42</v>
      </c>
      <c r="AW8" s="368">
        <v>43</v>
      </c>
      <c r="AX8" s="368">
        <v>44</v>
      </c>
      <c r="AY8" s="368">
        <v>45</v>
      </c>
      <c r="AZ8" s="368">
        <v>46</v>
      </c>
      <c r="BA8" s="368">
        <v>47</v>
      </c>
      <c r="BB8" s="368">
        <v>48</v>
      </c>
      <c r="BC8" s="368">
        <v>49</v>
      </c>
      <c r="BD8" s="368">
        <v>50</v>
      </c>
      <c r="BE8" s="368">
        <v>51</v>
      </c>
      <c r="BF8" s="368">
        <v>52</v>
      </c>
      <c r="BG8" s="368">
        <v>53</v>
      </c>
      <c r="BH8" s="368">
        <v>54</v>
      </c>
      <c r="BI8" s="368">
        <v>55</v>
      </c>
      <c r="BJ8" s="368">
        <v>56</v>
      </c>
      <c r="BK8" s="368">
        <v>57</v>
      </c>
      <c r="BL8" s="368">
        <v>58</v>
      </c>
      <c r="BM8" s="368">
        <v>59</v>
      </c>
      <c r="BN8" s="368">
        <v>60</v>
      </c>
      <c r="BO8" s="368">
        <v>61</v>
      </c>
      <c r="BP8" s="368">
        <v>62</v>
      </c>
      <c r="BQ8" s="368">
        <v>63</v>
      </c>
      <c r="BR8" s="368">
        <v>64</v>
      </c>
      <c r="BS8" s="368">
        <v>65</v>
      </c>
      <c r="BT8" s="306"/>
    </row>
    <row r="9" spans="1:78" customFormat="1" ht="18" x14ac:dyDescent="0.35">
      <c r="A9" s="216"/>
      <c r="B9" s="215"/>
      <c r="C9" s="634" t="s">
        <v>45</v>
      </c>
      <c r="D9" s="634"/>
      <c r="E9" s="634" t="s">
        <v>46</v>
      </c>
      <c r="F9" s="635"/>
      <c r="G9" s="373">
        <v>2023</v>
      </c>
      <c r="H9" s="373">
        <v>2024</v>
      </c>
      <c r="I9" s="450">
        <v>2025</v>
      </c>
      <c r="J9" s="373">
        <v>2026</v>
      </c>
      <c r="K9" s="373">
        <v>2027</v>
      </c>
      <c r="L9" s="373">
        <v>2028</v>
      </c>
      <c r="M9" s="450">
        <v>2029</v>
      </c>
      <c r="N9" s="373">
        <v>2030</v>
      </c>
      <c r="O9" s="373">
        <v>2031</v>
      </c>
      <c r="P9" s="450">
        <v>2032</v>
      </c>
      <c r="Q9" s="373">
        <v>2033</v>
      </c>
      <c r="R9" s="373">
        <v>2034</v>
      </c>
      <c r="S9" s="373">
        <v>2035</v>
      </c>
      <c r="T9" s="373">
        <v>2036</v>
      </c>
      <c r="U9" s="373">
        <v>2037</v>
      </c>
      <c r="V9" s="373">
        <v>2038</v>
      </c>
      <c r="W9" s="373">
        <v>2039</v>
      </c>
      <c r="X9" s="373">
        <v>2040</v>
      </c>
      <c r="Y9" s="450">
        <v>2041</v>
      </c>
      <c r="Z9" s="373">
        <v>2042</v>
      </c>
      <c r="AA9" s="450">
        <v>2043</v>
      </c>
      <c r="AB9" s="373">
        <v>2044</v>
      </c>
      <c r="AC9" s="373">
        <v>2045</v>
      </c>
      <c r="AD9" s="373">
        <v>2046</v>
      </c>
      <c r="AE9" s="373">
        <v>2047</v>
      </c>
      <c r="AF9" s="373">
        <v>2048</v>
      </c>
      <c r="AG9" s="373">
        <v>2049</v>
      </c>
      <c r="AH9" s="373">
        <v>2050</v>
      </c>
      <c r="AI9" s="373">
        <v>2051</v>
      </c>
      <c r="AJ9" s="373">
        <v>2052</v>
      </c>
      <c r="AK9" s="373">
        <v>2053</v>
      </c>
      <c r="AL9" s="373">
        <v>2054</v>
      </c>
      <c r="AM9" s="373">
        <v>2055</v>
      </c>
      <c r="AN9" s="373">
        <v>2056</v>
      </c>
      <c r="AO9" s="373">
        <v>2057</v>
      </c>
      <c r="AP9" s="373">
        <v>2058</v>
      </c>
      <c r="AQ9" s="373">
        <v>2059</v>
      </c>
      <c r="AR9" s="373">
        <v>2060</v>
      </c>
      <c r="AS9" s="373">
        <v>2061</v>
      </c>
      <c r="AT9" s="373">
        <v>2062</v>
      </c>
      <c r="AU9" s="373">
        <v>2063</v>
      </c>
      <c r="AV9" s="373">
        <v>2064</v>
      </c>
      <c r="AW9" s="373">
        <v>2065</v>
      </c>
      <c r="AX9" s="373">
        <v>2066</v>
      </c>
      <c r="AY9" s="373">
        <v>2067</v>
      </c>
      <c r="AZ9" s="373">
        <v>2068</v>
      </c>
      <c r="BA9" s="373">
        <v>2069</v>
      </c>
      <c r="BB9" s="373">
        <v>2070</v>
      </c>
      <c r="BC9" s="373">
        <v>2071</v>
      </c>
      <c r="BD9" s="373">
        <v>2072</v>
      </c>
      <c r="BE9" s="373">
        <v>2073</v>
      </c>
      <c r="BF9" s="373">
        <v>2074</v>
      </c>
      <c r="BG9" s="373">
        <v>2075</v>
      </c>
      <c r="BH9" s="373">
        <v>2076</v>
      </c>
      <c r="BI9" s="373">
        <v>2077</v>
      </c>
      <c r="BJ9" s="373">
        <v>2078</v>
      </c>
      <c r="BK9" s="373">
        <v>2079</v>
      </c>
      <c r="BL9" s="373">
        <v>2080</v>
      </c>
      <c r="BM9" s="373">
        <v>2081</v>
      </c>
      <c r="BN9" s="373">
        <v>2082</v>
      </c>
      <c r="BO9" s="373">
        <v>2083</v>
      </c>
      <c r="BP9" s="373">
        <v>2084</v>
      </c>
      <c r="BQ9" s="373">
        <v>2085</v>
      </c>
      <c r="BR9" s="373">
        <v>2086</v>
      </c>
      <c r="BS9" s="373">
        <v>2087</v>
      </c>
      <c r="BT9" s="395"/>
    </row>
    <row r="10" spans="1:78" s="209" customFormat="1" ht="18" x14ac:dyDescent="0.35">
      <c r="B10" s="236"/>
      <c r="C10" s="305"/>
      <c r="D10" s="305"/>
      <c r="E10" s="305"/>
      <c r="F10" s="305"/>
      <c r="G10" s="305"/>
      <c r="H10" s="305"/>
      <c r="I10" s="305"/>
      <c r="J10" s="632"/>
      <c r="K10" s="632"/>
      <c r="L10" s="632"/>
      <c r="M10" s="632"/>
      <c r="N10" s="632"/>
      <c r="O10" s="632"/>
      <c r="P10" s="632"/>
      <c r="Q10" s="308"/>
      <c r="R10" s="632"/>
      <c r="S10" s="632"/>
      <c r="T10" s="632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96"/>
    </row>
    <row r="11" spans="1:78" customFormat="1" ht="14.4" x14ac:dyDescent="0.3">
      <c r="B11" s="252" t="s">
        <v>12</v>
      </c>
      <c r="C11" s="253" t="s">
        <v>6</v>
      </c>
      <c r="D11" s="253" t="s">
        <v>33</v>
      </c>
      <c r="E11" s="253" t="s">
        <v>35</v>
      </c>
      <c r="F11" s="253" t="s">
        <v>36</v>
      </c>
      <c r="G11" s="253"/>
      <c r="H11" s="253"/>
      <c r="I11" s="253"/>
      <c r="J11" s="252"/>
      <c r="K11" s="252"/>
      <c r="L11" s="252"/>
      <c r="M11" s="252"/>
      <c r="N11" s="486"/>
      <c r="O11" s="512"/>
      <c r="P11" s="254"/>
      <c r="Q11" s="252"/>
      <c r="R11" s="252"/>
      <c r="S11" s="252"/>
      <c r="T11" s="252"/>
      <c r="U11" s="252"/>
      <c r="V11" s="252"/>
      <c r="W11" s="252"/>
      <c r="X11" s="252"/>
      <c r="Y11" s="254"/>
      <c r="Z11" s="252"/>
      <c r="AA11" s="254"/>
      <c r="AB11" s="51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314"/>
    </row>
    <row r="12" spans="1:78" s="8" customFormat="1" ht="17.25" customHeight="1" x14ac:dyDescent="0.3">
      <c r="A12" s="208"/>
      <c r="B12" s="208" t="s">
        <v>13</v>
      </c>
      <c r="C12" s="208"/>
      <c r="D12" s="208"/>
      <c r="E12" s="208"/>
      <c r="F12" s="255"/>
      <c r="G12" s="255"/>
      <c r="H12" s="255"/>
      <c r="I12" s="255"/>
      <c r="J12" s="256"/>
      <c r="K12" s="256"/>
      <c r="L12" s="256"/>
      <c r="M12" s="256"/>
      <c r="N12" s="487"/>
      <c r="O12" s="513"/>
      <c r="P12" s="257"/>
      <c r="Q12" s="256"/>
      <c r="R12" s="256"/>
      <c r="S12" s="256"/>
      <c r="T12" s="256"/>
      <c r="U12" s="256"/>
      <c r="V12" s="256"/>
      <c r="W12" s="256"/>
      <c r="X12" s="256"/>
      <c r="Y12" s="257"/>
      <c r="Z12" s="256"/>
      <c r="AA12" s="257"/>
      <c r="AB12" s="513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397"/>
    </row>
    <row r="13" spans="1:78" s="8" customFormat="1" ht="14.4" x14ac:dyDescent="0.3">
      <c r="A13" s="5"/>
      <c r="B13" s="82" t="s">
        <v>122</v>
      </c>
      <c r="C13" s="5"/>
      <c r="D13" s="5"/>
      <c r="E13" s="5"/>
      <c r="F13" s="258"/>
      <c r="G13" s="258"/>
      <c r="H13" s="258"/>
      <c r="I13" s="258"/>
      <c r="J13" s="5"/>
      <c r="K13" s="361"/>
      <c r="L13" s="5"/>
      <c r="M13" s="5"/>
      <c r="N13" s="485"/>
      <c r="O13" s="514"/>
      <c r="P13" s="445"/>
      <c r="Q13" s="5"/>
      <c r="R13" s="5"/>
      <c r="S13" s="5"/>
      <c r="T13" s="288"/>
      <c r="U13" s="5"/>
      <c r="V13" s="5"/>
      <c r="W13" s="5"/>
      <c r="X13" s="5"/>
      <c r="Y13" s="259"/>
      <c r="Z13" s="5"/>
      <c r="AA13" s="259"/>
      <c r="AB13" s="520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288"/>
    </row>
    <row r="14" spans="1:78" s="50" customFormat="1" ht="14.4" x14ac:dyDescent="0.3">
      <c r="A14" s="51"/>
      <c r="B14" s="83" t="s">
        <v>114</v>
      </c>
      <c r="C14" s="261" t="s">
        <v>34</v>
      </c>
      <c r="D14" s="386">
        <v>544.85490684657657</v>
      </c>
      <c r="E14" s="262" t="s">
        <v>14</v>
      </c>
      <c r="F14" s="264" t="s">
        <v>7</v>
      </c>
      <c r="G14" s="315"/>
      <c r="H14" s="315"/>
      <c r="I14" s="315"/>
      <c r="J14" s="440"/>
      <c r="K14" s="440"/>
      <c r="L14" s="440"/>
      <c r="M14" s="440"/>
      <c r="N14" s="380">
        <v>1</v>
      </c>
      <c r="O14" s="380">
        <v>1</v>
      </c>
      <c r="P14" s="372">
        <v>1</v>
      </c>
      <c r="Q14" s="364">
        <v>1</v>
      </c>
      <c r="R14" s="364">
        <v>1</v>
      </c>
      <c r="S14" s="364">
        <v>1</v>
      </c>
      <c r="T14" s="364">
        <v>1</v>
      </c>
      <c r="U14" s="364">
        <v>1</v>
      </c>
      <c r="V14" s="364">
        <v>1</v>
      </c>
      <c r="W14" s="364">
        <v>1</v>
      </c>
      <c r="X14" s="364">
        <v>1</v>
      </c>
      <c r="Y14" s="372">
        <v>1</v>
      </c>
      <c r="Z14" s="364">
        <v>1</v>
      </c>
      <c r="AA14" s="372">
        <v>1</v>
      </c>
      <c r="AB14" s="380">
        <v>1</v>
      </c>
      <c r="AC14" s="364">
        <v>1</v>
      </c>
      <c r="AD14" s="364">
        <v>1</v>
      </c>
      <c r="AE14" s="364">
        <v>1</v>
      </c>
      <c r="AF14" s="364">
        <v>1</v>
      </c>
      <c r="AG14" s="364">
        <v>1</v>
      </c>
      <c r="AH14" s="364">
        <v>1</v>
      </c>
      <c r="AI14" s="364">
        <v>1</v>
      </c>
      <c r="AJ14" s="364">
        <v>1</v>
      </c>
      <c r="AK14" s="364">
        <v>1</v>
      </c>
      <c r="AL14" s="364">
        <v>1</v>
      </c>
      <c r="AM14" s="364">
        <v>1</v>
      </c>
      <c r="AN14" s="364">
        <v>1</v>
      </c>
      <c r="AO14" s="364">
        <v>1</v>
      </c>
      <c r="AP14" s="364">
        <v>1</v>
      </c>
      <c r="AQ14" s="364">
        <v>1</v>
      </c>
      <c r="AR14" s="364">
        <v>1</v>
      </c>
      <c r="AS14" s="364">
        <v>1</v>
      </c>
      <c r="AT14" s="364">
        <v>1</v>
      </c>
      <c r="AU14" s="364">
        <v>1</v>
      </c>
      <c r="AV14" s="364">
        <v>1</v>
      </c>
      <c r="AW14" s="364">
        <v>1</v>
      </c>
      <c r="AX14" s="364">
        <v>1</v>
      </c>
      <c r="AY14" s="364">
        <v>1</v>
      </c>
      <c r="AZ14" s="364">
        <v>1</v>
      </c>
      <c r="BA14" s="364">
        <v>1</v>
      </c>
      <c r="BB14" s="364">
        <v>1</v>
      </c>
      <c r="BC14" s="364">
        <v>1</v>
      </c>
      <c r="BD14" s="364">
        <v>1</v>
      </c>
      <c r="BE14" s="364">
        <v>1</v>
      </c>
      <c r="BF14" s="364">
        <v>1</v>
      </c>
      <c r="BG14" s="364">
        <v>1</v>
      </c>
      <c r="BH14" s="364">
        <v>1</v>
      </c>
      <c r="BI14" s="364">
        <v>1</v>
      </c>
      <c r="BJ14" s="364">
        <v>1</v>
      </c>
      <c r="BK14" s="364">
        <v>1</v>
      </c>
      <c r="BL14" s="364">
        <v>1</v>
      </c>
      <c r="BM14" s="364">
        <v>1</v>
      </c>
      <c r="BN14" s="364">
        <v>1</v>
      </c>
      <c r="BO14" s="364">
        <v>1</v>
      </c>
      <c r="BP14" s="364">
        <v>1</v>
      </c>
      <c r="BQ14" s="364">
        <v>1</v>
      </c>
      <c r="BR14" s="364">
        <v>1</v>
      </c>
      <c r="BS14" s="364">
        <v>1</v>
      </c>
      <c r="BT14" s="398"/>
      <c r="BV14" s="50">
        <v>1</v>
      </c>
    </row>
    <row r="15" spans="1:78" s="560" customFormat="1" ht="14.4" x14ac:dyDescent="0.3">
      <c r="B15" s="83" t="s">
        <v>115</v>
      </c>
      <c r="C15" s="261" t="s">
        <v>34</v>
      </c>
      <c r="D15" s="386">
        <v>318.30463255754586</v>
      </c>
      <c r="E15" s="262" t="s">
        <v>14</v>
      </c>
      <c r="F15" s="264" t="s">
        <v>7</v>
      </c>
      <c r="G15" s="315"/>
      <c r="H15" s="315"/>
      <c r="I15" s="315"/>
      <c r="J15" s="315"/>
      <c r="K15" s="315"/>
      <c r="L15" s="315"/>
      <c r="M15" s="315"/>
      <c r="N15" s="380">
        <v>7</v>
      </c>
      <c r="O15" s="380">
        <v>8</v>
      </c>
      <c r="P15" s="372">
        <f>O15</f>
        <v>8</v>
      </c>
      <c r="Q15" s="364">
        <v>9</v>
      </c>
      <c r="R15" s="364">
        <f>Q15</f>
        <v>9</v>
      </c>
      <c r="S15" s="364">
        <f t="shared" ref="S15:BS15" si="0">R15</f>
        <v>9</v>
      </c>
      <c r="T15" s="364">
        <f t="shared" si="0"/>
        <v>9</v>
      </c>
      <c r="U15" s="364">
        <f t="shared" si="0"/>
        <v>9</v>
      </c>
      <c r="V15" s="364">
        <f t="shared" si="0"/>
        <v>9</v>
      </c>
      <c r="W15" s="364">
        <f t="shared" si="0"/>
        <v>9</v>
      </c>
      <c r="X15" s="364">
        <f t="shared" si="0"/>
        <v>9</v>
      </c>
      <c r="Y15" s="364">
        <f t="shared" si="0"/>
        <v>9</v>
      </c>
      <c r="Z15" s="380">
        <f>Y15</f>
        <v>9</v>
      </c>
      <c r="AA15" s="372">
        <f t="shared" si="0"/>
        <v>9</v>
      </c>
      <c r="AB15" s="364">
        <v>10</v>
      </c>
      <c r="AC15" s="364">
        <f t="shared" si="0"/>
        <v>10</v>
      </c>
      <c r="AD15" s="364">
        <f t="shared" si="0"/>
        <v>10</v>
      </c>
      <c r="AE15" s="364">
        <f t="shared" si="0"/>
        <v>10</v>
      </c>
      <c r="AF15" s="364">
        <f t="shared" si="0"/>
        <v>10</v>
      </c>
      <c r="AG15" s="364">
        <f t="shared" si="0"/>
        <v>10</v>
      </c>
      <c r="AH15" s="364">
        <f t="shared" si="0"/>
        <v>10</v>
      </c>
      <c r="AI15" s="364">
        <f t="shared" si="0"/>
        <v>10</v>
      </c>
      <c r="AJ15" s="364">
        <f t="shared" si="0"/>
        <v>10</v>
      </c>
      <c r="AK15" s="364">
        <f t="shared" si="0"/>
        <v>10</v>
      </c>
      <c r="AL15" s="364">
        <f t="shared" si="0"/>
        <v>10</v>
      </c>
      <c r="AM15" s="364">
        <f t="shared" si="0"/>
        <v>10</v>
      </c>
      <c r="AN15" s="364">
        <f t="shared" si="0"/>
        <v>10</v>
      </c>
      <c r="AO15" s="364">
        <f t="shared" si="0"/>
        <v>10</v>
      </c>
      <c r="AP15" s="364">
        <f t="shared" si="0"/>
        <v>10</v>
      </c>
      <c r="AQ15" s="364">
        <f t="shared" si="0"/>
        <v>10</v>
      </c>
      <c r="AR15" s="364">
        <f t="shared" si="0"/>
        <v>10</v>
      </c>
      <c r="AS15" s="364">
        <f t="shared" si="0"/>
        <v>10</v>
      </c>
      <c r="AT15" s="364">
        <f t="shared" si="0"/>
        <v>10</v>
      </c>
      <c r="AU15" s="364">
        <f t="shared" si="0"/>
        <v>10</v>
      </c>
      <c r="AV15" s="364">
        <f t="shared" si="0"/>
        <v>10</v>
      </c>
      <c r="AW15" s="364">
        <f t="shared" si="0"/>
        <v>10</v>
      </c>
      <c r="AX15" s="364">
        <f t="shared" si="0"/>
        <v>10</v>
      </c>
      <c r="AY15" s="364">
        <f t="shared" si="0"/>
        <v>10</v>
      </c>
      <c r="AZ15" s="364">
        <f t="shared" si="0"/>
        <v>10</v>
      </c>
      <c r="BA15" s="364">
        <f t="shared" si="0"/>
        <v>10</v>
      </c>
      <c r="BB15" s="364">
        <f t="shared" si="0"/>
        <v>10</v>
      </c>
      <c r="BC15" s="364">
        <f t="shared" si="0"/>
        <v>10</v>
      </c>
      <c r="BD15" s="364">
        <f t="shared" si="0"/>
        <v>10</v>
      </c>
      <c r="BE15" s="364">
        <f t="shared" si="0"/>
        <v>10</v>
      </c>
      <c r="BF15" s="364">
        <f t="shared" si="0"/>
        <v>10</v>
      </c>
      <c r="BG15" s="364">
        <f t="shared" si="0"/>
        <v>10</v>
      </c>
      <c r="BH15" s="364">
        <f t="shared" si="0"/>
        <v>10</v>
      </c>
      <c r="BI15" s="364">
        <f t="shared" si="0"/>
        <v>10</v>
      </c>
      <c r="BJ15" s="364">
        <f t="shared" si="0"/>
        <v>10</v>
      </c>
      <c r="BK15" s="364">
        <f t="shared" si="0"/>
        <v>10</v>
      </c>
      <c r="BL15" s="364">
        <f t="shared" si="0"/>
        <v>10</v>
      </c>
      <c r="BM15" s="364">
        <f t="shared" si="0"/>
        <v>10</v>
      </c>
      <c r="BN15" s="364">
        <f t="shared" si="0"/>
        <v>10</v>
      </c>
      <c r="BO15" s="364">
        <f t="shared" si="0"/>
        <v>10</v>
      </c>
      <c r="BP15" s="364">
        <f t="shared" si="0"/>
        <v>10</v>
      </c>
      <c r="BQ15" s="364">
        <f t="shared" si="0"/>
        <v>10</v>
      </c>
      <c r="BR15" s="364">
        <f t="shared" si="0"/>
        <v>10</v>
      </c>
      <c r="BS15" s="364">
        <f t="shared" si="0"/>
        <v>10</v>
      </c>
      <c r="BT15" s="559"/>
      <c r="BV15" s="560" t="s">
        <v>278</v>
      </c>
      <c r="BY15" s="558">
        <v>2</v>
      </c>
      <c r="BZ15" s="560" t="s">
        <v>333</v>
      </c>
    </row>
    <row r="16" spans="1:78" s="560" customFormat="1" ht="14.4" x14ac:dyDescent="0.3">
      <c r="B16" s="83" t="s">
        <v>116</v>
      </c>
      <c r="C16" s="261" t="s">
        <v>34</v>
      </c>
      <c r="D16" s="386">
        <v>220.48603234258348</v>
      </c>
      <c r="E16" s="262" t="s">
        <v>14</v>
      </c>
      <c r="F16" s="264" t="s">
        <v>7</v>
      </c>
      <c r="G16" s="315"/>
      <c r="H16" s="315"/>
      <c r="I16" s="315"/>
      <c r="J16" s="315"/>
      <c r="K16" s="315"/>
      <c r="L16" s="315"/>
      <c r="M16" s="315"/>
      <c r="N16" s="380">
        <v>32</v>
      </c>
      <c r="O16" s="380">
        <v>38</v>
      </c>
      <c r="P16" s="372">
        <f>O16</f>
        <v>38</v>
      </c>
      <c r="Q16" s="364">
        <v>45</v>
      </c>
      <c r="R16" s="364">
        <f t="shared" ref="R16:AA16" si="1">Q16</f>
        <v>45</v>
      </c>
      <c r="S16" s="364">
        <f t="shared" si="1"/>
        <v>45</v>
      </c>
      <c r="T16" s="364">
        <f t="shared" si="1"/>
        <v>45</v>
      </c>
      <c r="U16" s="364">
        <f t="shared" si="1"/>
        <v>45</v>
      </c>
      <c r="V16" s="364">
        <f t="shared" si="1"/>
        <v>45</v>
      </c>
      <c r="W16" s="364">
        <f t="shared" si="1"/>
        <v>45</v>
      </c>
      <c r="X16" s="364">
        <f t="shared" si="1"/>
        <v>45</v>
      </c>
      <c r="Y16" s="372">
        <f t="shared" si="1"/>
        <v>45</v>
      </c>
      <c r="Z16" s="364">
        <f t="shared" si="1"/>
        <v>45</v>
      </c>
      <c r="AA16" s="372">
        <f t="shared" si="1"/>
        <v>45</v>
      </c>
      <c r="AB16" s="380">
        <v>51</v>
      </c>
      <c r="AC16" s="364">
        <f>AB16</f>
        <v>51</v>
      </c>
      <c r="AD16" s="364">
        <f t="shared" ref="AD16:BS16" si="2">AC16</f>
        <v>51</v>
      </c>
      <c r="AE16" s="364">
        <f t="shared" si="2"/>
        <v>51</v>
      </c>
      <c r="AF16" s="364">
        <f t="shared" si="2"/>
        <v>51</v>
      </c>
      <c r="AG16" s="364">
        <f t="shared" si="2"/>
        <v>51</v>
      </c>
      <c r="AH16" s="364">
        <f t="shared" si="2"/>
        <v>51</v>
      </c>
      <c r="AI16" s="364">
        <f t="shared" si="2"/>
        <v>51</v>
      </c>
      <c r="AJ16" s="364">
        <f t="shared" si="2"/>
        <v>51</v>
      </c>
      <c r="AK16" s="364">
        <f t="shared" si="2"/>
        <v>51</v>
      </c>
      <c r="AL16" s="364">
        <f t="shared" si="2"/>
        <v>51</v>
      </c>
      <c r="AM16" s="364">
        <f t="shared" si="2"/>
        <v>51</v>
      </c>
      <c r="AN16" s="364">
        <f t="shared" si="2"/>
        <v>51</v>
      </c>
      <c r="AO16" s="364">
        <f t="shared" si="2"/>
        <v>51</v>
      </c>
      <c r="AP16" s="364">
        <f t="shared" si="2"/>
        <v>51</v>
      </c>
      <c r="AQ16" s="364">
        <f t="shared" si="2"/>
        <v>51</v>
      </c>
      <c r="AR16" s="364">
        <f t="shared" si="2"/>
        <v>51</v>
      </c>
      <c r="AS16" s="364">
        <f t="shared" si="2"/>
        <v>51</v>
      </c>
      <c r="AT16" s="364">
        <f t="shared" si="2"/>
        <v>51</v>
      </c>
      <c r="AU16" s="364">
        <f t="shared" si="2"/>
        <v>51</v>
      </c>
      <c r="AV16" s="364">
        <f t="shared" si="2"/>
        <v>51</v>
      </c>
      <c r="AW16" s="364">
        <f t="shared" si="2"/>
        <v>51</v>
      </c>
      <c r="AX16" s="364">
        <f t="shared" si="2"/>
        <v>51</v>
      </c>
      <c r="AY16" s="364">
        <f t="shared" si="2"/>
        <v>51</v>
      </c>
      <c r="AZ16" s="364">
        <f t="shared" si="2"/>
        <v>51</v>
      </c>
      <c r="BA16" s="364">
        <f t="shared" si="2"/>
        <v>51</v>
      </c>
      <c r="BB16" s="364">
        <f t="shared" si="2"/>
        <v>51</v>
      </c>
      <c r="BC16" s="364">
        <f t="shared" si="2"/>
        <v>51</v>
      </c>
      <c r="BD16" s="364">
        <f t="shared" si="2"/>
        <v>51</v>
      </c>
      <c r="BE16" s="364">
        <f t="shared" si="2"/>
        <v>51</v>
      </c>
      <c r="BF16" s="364">
        <f t="shared" si="2"/>
        <v>51</v>
      </c>
      <c r="BG16" s="364">
        <f t="shared" si="2"/>
        <v>51</v>
      </c>
      <c r="BH16" s="364">
        <f t="shared" si="2"/>
        <v>51</v>
      </c>
      <c r="BI16" s="364">
        <f t="shared" si="2"/>
        <v>51</v>
      </c>
      <c r="BJ16" s="364">
        <f t="shared" si="2"/>
        <v>51</v>
      </c>
      <c r="BK16" s="364">
        <f t="shared" si="2"/>
        <v>51</v>
      </c>
      <c r="BL16" s="364">
        <f t="shared" si="2"/>
        <v>51</v>
      </c>
      <c r="BM16" s="364">
        <f t="shared" si="2"/>
        <v>51</v>
      </c>
      <c r="BN16" s="364">
        <f t="shared" si="2"/>
        <v>51</v>
      </c>
      <c r="BO16" s="364">
        <f t="shared" si="2"/>
        <v>51</v>
      </c>
      <c r="BP16" s="364">
        <f t="shared" si="2"/>
        <v>51</v>
      </c>
      <c r="BQ16" s="364">
        <f t="shared" si="2"/>
        <v>51</v>
      </c>
      <c r="BR16" s="364">
        <f t="shared" si="2"/>
        <v>51</v>
      </c>
      <c r="BS16" s="364">
        <f t="shared" si="2"/>
        <v>51</v>
      </c>
      <c r="BT16" s="559"/>
      <c r="BV16" s="560" t="s">
        <v>278</v>
      </c>
      <c r="BY16" s="558">
        <v>3</v>
      </c>
      <c r="BZ16" s="560" t="s">
        <v>333</v>
      </c>
    </row>
    <row r="17" spans="1:78" s="557" customFormat="1" ht="14.4" x14ac:dyDescent="0.3">
      <c r="B17" s="83" t="s">
        <v>117</v>
      </c>
      <c r="C17" s="261" t="s">
        <v>34</v>
      </c>
      <c r="D17" s="386">
        <v>43.885200668187295</v>
      </c>
      <c r="E17" s="262" t="s">
        <v>14</v>
      </c>
      <c r="F17" s="264" t="s">
        <v>7</v>
      </c>
      <c r="G17" s="315"/>
      <c r="H17" s="315"/>
      <c r="I17" s="315"/>
      <c r="J17" s="315"/>
      <c r="K17" s="315"/>
      <c r="L17" s="315"/>
      <c r="M17" s="315"/>
      <c r="N17" s="380">
        <v>104</v>
      </c>
      <c r="O17" s="380">
        <v>126</v>
      </c>
      <c r="P17" s="372">
        <f>O17</f>
        <v>126</v>
      </c>
      <c r="Q17" s="364">
        <v>147</v>
      </c>
      <c r="R17" s="364">
        <f t="shared" ref="R17:BS17" si="3">Q17</f>
        <v>147</v>
      </c>
      <c r="S17" s="364">
        <f t="shared" si="3"/>
        <v>147</v>
      </c>
      <c r="T17" s="364">
        <f t="shared" si="3"/>
        <v>147</v>
      </c>
      <c r="U17" s="364">
        <f t="shared" si="3"/>
        <v>147</v>
      </c>
      <c r="V17" s="364">
        <f t="shared" si="3"/>
        <v>147</v>
      </c>
      <c r="W17" s="364">
        <f t="shared" si="3"/>
        <v>147</v>
      </c>
      <c r="X17" s="364">
        <f t="shared" si="3"/>
        <v>147</v>
      </c>
      <c r="Y17" s="372">
        <f t="shared" si="3"/>
        <v>147</v>
      </c>
      <c r="Z17" s="364">
        <f t="shared" si="3"/>
        <v>147</v>
      </c>
      <c r="AA17" s="372">
        <f t="shared" si="3"/>
        <v>147</v>
      </c>
      <c r="AB17" s="380">
        <v>168</v>
      </c>
      <c r="AC17" s="364">
        <f t="shared" si="3"/>
        <v>168</v>
      </c>
      <c r="AD17" s="364">
        <f t="shared" si="3"/>
        <v>168</v>
      </c>
      <c r="AE17" s="364">
        <f t="shared" si="3"/>
        <v>168</v>
      </c>
      <c r="AF17" s="364">
        <f t="shared" si="3"/>
        <v>168</v>
      </c>
      <c r="AG17" s="364">
        <f t="shared" si="3"/>
        <v>168</v>
      </c>
      <c r="AH17" s="364">
        <f t="shared" si="3"/>
        <v>168</v>
      </c>
      <c r="AI17" s="364">
        <f t="shared" si="3"/>
        <v>168</v>
      </c>
      <c r="AJ17" s="364">
        <f t="shared" si="3"/>
        <v>168</v>
      </c>
      <c r="AK17" s="364">
        <f t="shared" si="3"/>
        <v>168</v>
      </c>
      <c r="AL17" s="364">
        <f t="shared" si="3"/>
        <v>168</v>
      </c>
      <c r="AM17" s="364">
        <f t="shared" si="3"/>
        <v>168</v>
      </c>
      <c r="AN17" s="364">
        <f t="shared" si="3"/>
        <v>168</v>
      </c>
      <c r="AO17" s="364">
        <f t="shared" si="3"/>
        <v>168</v>
      </c>
      <c r="AP17" s="364">
        <f t="shared" si="3"/>
        <v>168</v>
      </c>
      <c r="AQ17" s="364">
        <f t="shared" si="3"/>
        <v>168</v>
      </c>
      <c r="AR17" s="364">
        <f t="shared" si="3"/>
        <v>168</v>
      </c>
      <c r="AS17" s="364">
        <f t="shared" si="3"/>
        <v>168</v>
      </c>
      <c r="AT17" s="364">
        <f t="shared" si="3"/>
        <v>168</v>
      </c>
      <c r="AU17" s="364">
        <f t="shared" si="3"/>
        <v>168</v>
      </c>
      <c r="AV17" s="364">
        <f t="shared" si="3"/>
        <v>168</v>
      </c>
      <c r="AW17" s="364">
        <f t="shared" si="3"/>
        <v>168</v>
      </c>
      <c r="AX17" s="364">
        <f t="shared" si="3"/>
        <v>168</v>
      </c>
      <c r="AY17" s="364">
        <f t="shared" si="3"/>
        <v>168</v>
      </c>
      <c r="AZ17" s="364">
        <f t="shared" si="3"/>
        <v>168</v>
      </c>
      <c r="BA17" s="364">
        <f t="shared" si="3"/>
        <v>168</v>
      </c>
      <c r="BB17" s="364">
        <f t="shared" si="3"/>
        <v>168</v>
      </c>
      <c r="BC17" s="364">
        <f t="shared" si="3"/>
        <v>168</v>
      </c>
      <c r="BD17" s="364">
        <f t="shared" si="3"/>
        <v>168</v>
      </c>
      <c r="BE17" s="364">
        <f t="shared" si="3"/>
        <v>168</v>
      </c>
      <c r="BF17" s="364">
        <f t="shared" si="3"/>
        <v>168</v>
      </c>
      <c r="BG17" s="364">
        <f t="shared" si="3"/>
        <v>168</v>
      </c>
      <c r="BH17" s="364">
        <f t="shared" si="3"/>
        <v>168</v>
      </c>
      <c r="BI17" s="364">
        <f t="shared" si="3"/>
        <v>168</v>
      </c>
      <c r="BJ17" s="364">
        <f t="shared" si="3"/>
        <v>168</v>
      </c>
      <c r="BK17" s="364">
        <f t="shared" si="3"/>
        <v>168</v>
      </c>
      <c r="BL17" s="364">
        <f t="shared" si="3"/>
        <v>168</v>
      </c>
      <c r="BM17" s="364">
        <f t="shared" si="3"/>
        <v>168</v>
      </c>
      <c r="BN17" s="364">
        <f t="shared" si="3"/>
        <v>168</v>
      </c>
      <c r="BO17" s="364">
        <f t="shared" si="3"/>
        <v>168</v>
      </c>
      <c r="BP17" s="364">
        <f t="shared" si="3"/>
        <v>168</v>
      </c>
      <c r="BQ17" s="364">
        <f t="shared" si="3"/>
        <v>168</v>
      </c>
      <c r="BR17" s="364">
        <f t="shared" si="3"/>
        <v>168</v>
      </c>
      <c r="BS17" s="364">
        <f t="shared" si="3"/>
        <v>168</v>
      </c>
      <c r="BT17" s="556"/>
      <c r="BV17" s="557" t="s">
        <v>279</v>
      </c>
      <c r="BY17" s="555">
        <v>4</v>
      </c>
      <c r="BZ17" s="557" t="s">
        <v>334</v>
      </c>
    </row>
    <row r="18" spans="1:78" s="557" customFormat="1" ht="14.4" x14ac:dyDescent="0.3">
      <c r="B18" s="83" t="s">
        <v>118</v>
      </c>
      <c r="C18" s="261" t="s">
        <v>34</v>
      </c>
      <c r="D18" s="386">
        <v>200.44184758416679</v>
      </c>
      <c r="E18" s="262" t="s">
        <v>14</v>
      </c>
      <c r="F18" s="264" t="s">
        <v>7</v>
      </c>
      <c r="G18" s="315"/>
      <c r="H18" s="315"/>
      <c r="I18" s="315"/>
      <c r="J18" s="315"/>
      <c r="K18" s="315"/>
      <c r="L18" s="315"/>
      <c r="M18" s="315"/>
      <c r="N18" s="380">
        <v>2</v>
      </c>
      <c r="O18" s="380">
        <v>2</v>
      </c>
      <c r="P18" s="372">
        <v>2</v>
      </c>
      <c r="Q18" s="364">
        <f>P18</f>
        <v>2</v>
      </c>
      <c r="R18" s="364">
        <f t="shared" ref="R18:BS18" si="4">Q18</f>
        <v>2</v>
      </c>
      <c r="S18" s="364">
        <f t="shared" si="4"/>
        <v>2</v>
      </c>
      <c r="T18" s="364">
        <f t="shared" si="4"/>
        <v>2</v>
      </c>
      <c r="U18" s="364">
        <f t="shared" si="4"/>
        <v>2</v>
      </c>
      <c r="V18" s="364">
        <f t="shared" si="4"/>
        <v>2</v>
      </c>
      <c r="W18" s="364">
        <f t="shared" si="4"/>
        <v>2</v>
      </c>
      <c r="X18" s="364">
        <f t="shared" si="4"/>
        <v>2</v>
      </c>
      <c r="Y18" s="372">
        <f t="shared" si="4"/>
        <v>2</v>
      </c>
      <c r="Z18" s="364">
        <f t="shared" si="4"/>
        <v>2</v>
      </c>
      <c r="AA18" s="372">
        <f t="shared" si="4"/>
        <v>2</v>
      </c>
      <c r="AB18" s="380">
        <f t="shared" si="4"/>
        <v>2</v>
      </c>
      <c r="AC18" s="364">
        <f t="shared" si="4"/>
        <v>2</v>
      </c>
      <c r="AD18" s="364">
        <f t="shared" si="4"/>
        <v>2</v>
      </c>
      <c r="AE18" s="364">
        <f t="shared" si="4"/>
        <v>2</v>
      </c>
      <c r="AF18" s="364">
        <f t="shared" si="4"/>
        <v>2</v>
      </c>
      <c r="AG18" s="364">
        <f t="shared" si="4"/>
        <v>2</v>
      </c>
      <c r="AH18" s="364">
        <f t="shared" si="4"/>
        <v>2</v>
      </c>
      <c r="AI18" s="364">
        <f t="shared" si="4"/>
        <v>2</v>
      </c>
      <c r="AJ18" s="364">
        <f t="shared" si="4"/>
        <v>2</v>
      </c>
      <c r="AK18" s="364">
        <f t="shared" si="4"/>
        <v>2</v>
      </c>
      <c r="AL18" s="364">
        <f t="shared" si="4"/>
        <v>2</v>
      </c>
      <c r="AM18" s="364">
        <f t="shared" si="4"/>
        <v>2</v>
      </c>
      <c r="AN18" s="364">
        <f t="shared" si="4"/>
        <v>2</v>
      </c>
      <c r="AO18" s="364">
        <f t="shared" si="4"/>
        <v>2</v>
      </c>
      <c r="AP18" s="364">
        <f t="shared" si="4"/>
        <v>2</v>
      </c>
      <c r="AQ18" s="364">
        <f t="shared" si="4"/>
        <v>2</v>
      </c>
      <c r="AR18" s="364">
        <f t="shared" si="4"/>
        <v>2</v>
      </c>
      <c r="AS18" s="364">
        <f t="shared" si="4"/>
        <v>2</v>
      </c>
      <c r="AT18" s="364">
        <f t="shared" si="4"/>
        <v>2</v>
      </c>
      <c r="AU18" s="364">
        <f t="shared" si="4"/>
        <v>2</v>
      </c>
      <c r="AV18" s="364">
        <f t="shared" si="4"/>
        <v>2</v>
      </c>
      <c r="AW18" s="364">
        <f t="shared" si="4"/>
        <v>2</v>
      </c>
      <c r="AX18" s="364">
        <f t="shared" si="4"/>
        <v>2</v>
      </c>
      <c r="AY18" s="364">
        <f t="shared" si="4"/>
        <v>2</v>
      </c>
      <c r="AZ18" s="364">
        <f t="shared" si="4"/>
        <v>2</v>
      </c>
      <c r="BA18" s="364">
        <f t="shared" si="4"/>
        <v>2</v>
      </c>
      <c r="BB18" s="364">
        <f t="shared" si="4"/>
        <v>2</v>
      </c>
      <c r="BC18" s="364">
        <f t="shared" si="4"/>
        <v>2</v>
      </c>
      <c r="BD18" s="364">
        <f t="shared" si="4"/>
        <v>2</v>
      </c>
      <c r="BE18" s="364">
        <f t="shared" si="4"/>
        <v>2</v>
      </c>
      <c r="BF18" s="364">
        <f t="shared" si="4"/>
        <v>2</v>
      </c>
      <c r="BG18" s="364">
        <f t="shared" si="4"/>
        <v>2</v>
      </c>
      <c r="BH18" s="364">
        <f t="shared" si="4"/>
        <v>2</v>
      </c>
      <c r="BI18" s="364">
        <f t="shared" si="4"/>
        <v>2</v>
      </c>
      <c r="BJ18" s="364">
        <f t="shared" si="4"/>
        <v>2</v>
      </c>
      <c r="BK18" s="364">
        <f t="shared" si="4"/>
        <v>2</v>
      </c>
      <c r="BL18" s="364">
        <f t="shared" si="4"/>
        <v>2</v>
      </c>
      <c r="BM18" s="364">
        <f t="shared" si="4"/>
        <v>2</v>
      </c>
      <c r="BN18" s="364">
        <f t="shared" si="4"/>
        <v>2</v>
      </c>
      <c r="BO18" s="364">
        <f t="shared" si="4"/>
        <v>2</v>
      </c>
      <c r="BP18" s="364">
        <f t="shared" si="4"/>
        <v>2</v>
      </c>
      <c r="BQ18" s="364">
        <f t="shared" si="4"/>
        <v>2</v>
      </c>
      <c r="BR18" s="364">
        <f t="shared" si="4"/>
        <v>2</v>
      </c>
      <c r="BS18" s="364">
        <f t="shared" si="4"/>
        <v>2</v>
      </c>
      <c r="BT18" s="556"/>
      <c r="BV18" s="557" t="s">
        <v>278</v>
      </c>
      <c r="BY18" s="555">
        <v>5</v>
      </c>
      <c r="BZ18" s="557" t="s">
        <v>334</v>
      </c>
    </row>
    <row r="19" spans="1:78" s="557" customFormat="1" ht="14.4" x14ac:dyDescent="0.3">
      <c r="B19" s="83" t="s">
        <v>338</v>
      </c>
      <c r="C19" s="261" t="s">
        <v>34</v>
      </c>
      <c r="D19" s="386">
        <v>316.90364216131945</v>
      </c>
      <c r="E19" s="262" t="s">
        <v>14</v>
      </c>
      <c r="F19" s="264" t="s">
        <v>7</v>
      </c>
      <c r="G19" s="315"/>
      <c r="H19" s="315"/>
      <c r="I19" s="315"/>
      <c r="J19" s="315"/>
      <c r="K19" s="315"/>
      <c r="L19" s="315"/>
      <c r="M19" s="315"/>
      <c r="N19" s="380">
        <v>2</v>
      </c>
      <c r="O19" s="380">
        <v>2</v>
      </c>
      <c r="P19" s="372">
        <v>2</v>
      </c>
      <c r="Q19" s="364">
        <v>3</v>
      </c>
      <c r="R19" s="364">
        <v>3</v>
      </c>
      <c r="S19" s="364">
        <v>3</v>
      </c>
      <c r="T19" s="364">
        <v>3</v>
      </c>
      <c r="U19" s="364">
        <v>3</v>
      </c>
      <c r="V19" s="364">
        <v>3</v>
      </c>
      <c r="W19" s="364">
        <v>3</v>
      </c>
      <c r="X19" s="364">
        <v>3</v>
      </c>
      <c r="Y19" s="372">
        <v>3</v>
      </c>
      <c r="Z19" s="364">
        <v>3</v>
      </c>
      <c r="AA19" s="372">
        <v>3</v>
      </c>
      <c r="AB19" s="380">
        <v>3</v>
      </c>
      <c r="AC19" s="364">
        <v>3</v>
      </c>
      <c r="AD19" s="364">
        <v>3</v>
      </c>
      <c r="AE19" s="364">
        <v>3</v>
      </c>
      <c r="AF19" s="364">
        <v>3</v>
      </c>
      <c r="AG19" s="364">
        <v>3</v>
      </c>
      <c r="AH19" s="364">
        <v>3</v>
      </c>
      <c r="AI19" s="364">
        <v>3</v>
      </c>
      <c r="AJ19" s="364">
        <v>3</v>
      </c>
      <c r="AK19" s="364">
        <v>3</v>
      </c>
      <c r="AL19" s="364">
        <v>3</v>
      </c>
      <c r="AM19" s="364">
        <v>3</v>
      </c>
      <c r="AN19" s="364">
        <v>3</v>
      </c>
      <c r="AO19" s="364">
        <v>3</v>
      </c>
      <c r="AP19" s="364">
        <v>3</v>
      </c>
      <c r="AQ19" s="364">
        <v>3</v>
      </c>
      <c r="AR19" s="364">
        <v>3</v>
      </c>
      <c r="AS19" s="364">
        <v>3</v>
      </c>
      <c r="AT19" s="364">
        <v>3</v>
      </c>
      <c r="AU19" s="364">
        <v>3</v>
      </c>
      <c r="AV19" s="364">
        <v>3</v>
      </c>
      <c r="AW19" s="364">
        <v>3</v>
      </c>
      <c r="AX19" s="364">
        <v>3</v>
      </c>
      <c r="AY19" s="364">
        <v>3</v>
      </c>
      <c r="AZ19" s="364">
        <v>3</v>
      </c>
      <c r="BA19" s="364">
        <v>3</v>
      </c>
      <c r="BB19" s="364">
        <v>3</v>
      </c>
      <c r="BC19" s="364">
        <v>3</v>
      </c>
      <c r="BD19" s="364">
        <v>3</v>
      </c>
      <c r="BE19" s="364">
        <v>3</v>
      </c>
      <c r="BF19" s="364">
        <v>3</v>
      </c>
      <c r="BG19" s="364">
        <v>3</v>
      </c>
      <c r="BH19" s="364">
        <v>3</v>
      </c>
      <c r="BI19" s="364">
        <v>3</v>
      </c>
      <c r="BJ19" s="364">
        <v>3</v>
      </c>
      <c r="BK19" s="364">
        <v>3</v>
      </c>
      <c r="BL19" s="364">
        <v>3</v>
      </c>
      <c r="BM19" s="364">
        <v>3</v>
      </c>
      <c r="BN19" s="364">
        <v>3</v>
      </c>
      <c r="BO19" s="364">
        <v>3</v>
      </c>
      <c r="BP19" s="364">
        <v>3</v>
      </c>
      <c r="BQ19" s="364">
        <v>3</v>
      </c>
      <c r="BR19" s="364">
        <v>3</v>
      </c>
      <c r="BS19" s="364">
        <v>3</v>
      </c>
      <c r="BT19" s="556"/>
      <c r="BV19" s="557" t="s">
        <v>278</v>
      </c>
      <c r="BY19" s="555">
        <v>6</v>
      </c>
      <c r="BZ19" s="557" t="s">
        <v>334</v>
      </c>
    </row>
    <row r="20" spans="1:78" s="560" customFormat="1" ht="14.4" x14ac:dyDescent="0.3">
      <c r="B20" s="83" t="s">
        <v>342</v>
      </c>
      <c r="C20" s="261" t="s">
        <v>34</v>
      </c>
      <c r="D20" s="386">
        <v>220.48603234258348</v>
      </c>
      <c r="E20" s="262" t="s">
        <v>14</v>
      </c>
      <c r="F20" s="264" t="s">
        <v>7</v>
      </c>
      <c r="G20" s="315"/>
      <c r="H20" s="315"/>
      <c r="I20" s="315"/>
      <c r="J20" s="315"/>
      <c r="K20" s="315"/>
      <c r="L20" s="315"/>
      <c r="M20" s="315"/>
      <c r="N20" s="380">
        <v>13</v>
      </c>
      <c r="O20" s="380">
        <v>16</v>
      </c>
      <c r="P20" s="372">
        <f>O20</f>
        <v>16</v>
      </c>
      <c r="Q20" s="364">
        <v>19</v>
      </c>
      <c r="R20" s="364">
        <f t="shared" ref="R20:BS20" si="5">Q20</f>
        <v>19</v>
      </c>
      <c r="S20" s="364">
        <f t="shared" si="5"/>
        <v>19</v>
      </c>
      <c r="T20" s="364">
        <f t="shared" si="5"/>
        <v>19</v>
      </c>
      <c r="U20" s="364">
        <f t="shared" si="5"/>
        <v>19</v>
      </c>
      <c r="V20" s="364">
        <f t="shared" si="5"/>
        <v>19</v>
      </c>
      <c r="W20" s="364">
        <f t="shared" si="5"/>
        <v>19</v>
      </c>
      <c r="X20" s="364">
        <f t="shared" si="5"/>
        <v>19</v>
      </c>
      <c r="Y20" s="372">
        <f t="shared" si="5"/>
        <v>19</v>
      </c>
      <c r="Z20" s="364">
        <f>Y20</f>
        <v>19</v>
      </c>
      <c r="AA20" s="372">
        <f t="shared" si="5"/>
        <v>19</v>
      </c>
      <c r="AB20" s="380">
        <v>21</v>
      </c>
      <c r="AC20" s="364">
        <f t="shared" si="5"/>
        <v>21</v>
      </c>
      <c r="AD20" s="364">
        <f t="shared" si="5"/>
        <v>21</v>
      </c>
      <c r="AE20" s="364">
        <f t="shared" si="5"/>
        <v>21</v>
      </c>
      <c r="AF20" s="364">
        <f t="shared" si="5"/>
        <v>21</v>
      </c>
      <c r="AG20" s="364">
        <f t="shared" si="5"/>
        <v>21</v>
      </c>
      <c r="AH20" s="364">
        <f t="shared" si="5"/>
        <v>21</v>
      </c>
      <c r="AI20" s="364">
        <f t="shared" si="5"/>
        <v>21</v>
      </c>
      <c r="AJ20" s="364">
        <f t="shared" si="5"/>
        <v>21</v>
      </c>
      <c r="AK20" s="364">
        <f t="shared" si="5"/>
        <v>21</v>
      </c>
      <c r="AL20" s="364">
        <f t="shared" si="5"/>
        <v>21</v>
      </c>
      <c r="AM20" s="364">
        <f t="shared" si="5"/>
        <v>21</v>
      </c>
      <c r="AN20" s="364">
        <f t="shared" si="5"/>
        <v>21</v>
      </c>
      <c r="AO20" s="364">
        <f t="shared" si="5"/>
        <v>21</v>
      </c>
      <c r="AP20" s="364">
        <f t="shared" si="5"/>
        <v>21</v>
      </c>
      <c r="AQ20" s="364">
        <f t="shared" si="5"/>
        <v>21</v>
      </c>
      <c r="AR20" s="364">
        <f t="shared" si="5"/>
        <v>21</v>
      </c>
      <c r="AS20" s="364">
        <f t="shared" si="5"/>
        <v>21</v>
      </c>
      <c r="AT20" s="364">
        <f t="shared" si="5"/>
        <v>21</v>
      </c>
      <c r="AU20" s="364">
        <f t="shared" si="5"/>
        <v>21</v>
      </c>
      <c r="AV20" s="364">
        <f t="shared" si="5"/>
        <v>21</v>
      </c>
      <c r="AW20" s="364">
        <f t="shared" si="5"/>
        <v>21</v>
      </c>
      <c r="AX20" s="364">
        <f t="shared" si="5"/>
        <v>21</v>
      </c>
      <c r="AY20" s="364">
        <f t="shared" si="5"/>
        <v>21</v>
      </c>
      <c r="AZ20" s="364">
        <f t="shared" si="5"/>
        <v>21</v>
      </c>
      <c r="BA20" s="364">
        <f t="shared" si="5"/>
        <v>21</v>
      </c>
      <c r="BB20" s="364">
        <f t="shared" si="5"/>
        <v>21</v>
      </c>
      <c r="BC20" s="364">
        <f t="shared" si="5"/>
        <v>21</v>
      </c>
      <c r="BD20" s="364">
        <f t="shared" si="5"/>
        <v>21</v>
      </c>
      <c r="BE20" s="364">
        <f t="shared" si="5"/>
        <v>21</v>
      </c>
      <c r="BF20" s="364">
        <f t="shared" si="5"/>
        <v>21</v>
      </c>
      <c r="BG20" s="364">
        <f t="shared" si="5"/>
        <v>21</v>
      </c>
      <c r="BH20" s="364">
        <f t="shared" si="5"/>
        <v>21</v>
      </c>
      <c r="BI20" s="364">
        <f t="shared" si="5"/>
        <v>21</v>
      </c>
      <c r="BJ20" s="364">
        <f t="shared" si="5"/>
        <v>21</v>
      </c>
      <c r="BK20" s="364">
        <f t="shared" si="5"/>
        <v>21</v>
      </c>
      <c r="BL20" s="364">
        <f t="shared" si="5"/>
        <v>21</v>
      </c>
      <c r="BM20" s="364">
        <f t="shared" si="5"/>
        <v>21</v>
      </c>
      <c r="BN20" s="364">
        <f t="shared" si="5"/>
        <v>21</v>
      </c>
      <c r="BO20" s="364">
        <f t="shared" si="5"/>
        <v>21</v>
      </c>
      <c r="BP20" s="364">
        <f t="shared" si="5"/>
        <v>21</v>
      </c>
      <c r="BQ20" s="364">
        <f t="shared" si="5"/>
        <v>21</v>
      </c>
      <c r="BR20" s="364">
        <f t="shared" si="5"/>
        <v>21</v>
      </c>
      <c r="BS20" s="364">
        <f t="shared" si="5"/>
        <v>21</v>
      </c>
      <c r="BT20" s="559"/>
      <c r="BV20" s="560" t="s">
        <v>278</v>
      </c>
      <c r="BY20" s="558">
        <v>7</v>
      </c>
      <c r="BZ20" s="560" t="s">
        <v>333</v>
      </c>
    </row>
    <row r="21" spans="1:78" s="560" customFormat="1" ht="14.4" x14ac:dyDescent="0.3">
      <c r="B21" s="83" t="s">
        <v>340</v>
      </c>
      <c r="C21" s="261" t="s">
        <v>34</v>
      </c>
      <c r="D21" s="386">
        <v>43.885200668187295</v>
      </c>
      <c r="E21" s="262" t="s">
        <v>14</v>
      </c>
      <c r="F21" s="264" t="s">
        <v>7</v>
      </c>
      <c r="G21" s="315"/>
      <c r="H21" s="315"/>
      <c r="I21" s="315"/>
      <c r="J21" s="315"/>
      <c r="K21" s="315"/>
      <c r="L21" s="315"/>
      <c r="M21" s="315"/>
      <c r="N21" s="380">
        <v>23</v>
      </c>
      <c r="O21" s="380">
        <v>27</v>
      </c>
      <c r="P21" s="372">
        <f>O21</f>
        <v>27</v>
      </c>
      <c r="Q21" s="364">
        <v>32</v>
      </c>
      <c r="R21" s="364">
        <f t="shared" ref="R21:BS21" si="6">Q21</f>
        <v>32</v>
      </c>
      <c r="S21" s="364">
        <f t="shared" si="6"/>
        <v>32</v>
      </c>
      <c r="T21" s="364">
        <f t="shared" si="6"/>
        <v>32</v>
      </c>
      <c r="U21" s="364">
        <f t="shared" si="6"/>
        <v>32</v>
      </c>
      <c r="V21" s="364">
        <f t="shared" si="6"/>
        <v>32</v>
      </c>
      <c r="W21" s="364">
        <f t="shared" si="6"/>
        <v>32</v>
      </c>
      <c r="X21" s="364">
        <f t="shared" si="6"/>
        <v>32</v>
      </c>
      <c r="Y21" s="372">
        <f t="shared" si="6"/>
        <v>32</v>
      </c>
      <c r="Z21" s="364">
        <f t="shared" si="6"/>
        <v>32</v>
      </c>
      <c r="AA21" s="372">
        <f t="shared" si="6"/>
        <v>32</v>
      </c>
      <c r="AB21" s="380">
        <v>36</v>
      </c>
      <c r="AC21" s="364">
        <f t="shared" si="6"/>
        <v>36</v>
      </c>
      <c r="AD21" s="364">
        <f t="shared" si="6"/>
        <v>36</v>
      </c>
      <c r="AE21" s="364">
        <f t="shared" si="6"/>
        <v>36</v>
      </c>
      <c r="AF21" s="364">
        <f t="shared" si="6"/>
        <v>36</v>
      </c>
      <c r="AG21" s="364">
        <f t="shared" si="6"/>
        <v>36</v>
      </c>
      <c r="AH21" s="364">
        <f t="shared" si="6"/>
        <v>36</v>
      </c>
      <c r="AI21" s="364">
        <f t="shared" si="6"/>
        <v>36</v>
      </c>
      <c r="AJ21" s="364">
        <f t="shared" si="6"/>
        <v>36</v>
      </c>
      <c r="AK21" s="364">
        <f t="shared" si="6"/>
        <v>36</v>
      </c>
      <c r="AL21" s="364">
        <f t="shared" si="6"/>
        <v>36</v>
      </c>
      <c r="AM21" s="364">
        <f t="shared" si="6"/>
        <v>36</v>
      </c>
      <c r="AN21" s="364">
        <f t="shared" si="6"/>
        <v>36</v>
      </c>
      <c r="AO21" s="364">
        <f t="shared" si="6"/>
        <v>36</v>
      </c>
      <c r="AP21" s="364">
        <f t="shared" si="6"/>
        <v>36</v>
      </c>
      <c r="AQ21" s="364">
        <f t="shared" si="6"/>
        <v>36</v>
      </c>
      <c r="AR21" s="364">
        <f t="shared" si="6"/>
        <v>36</v>
      </c>
      <c r="AS21" s="364">
        <f t="shared" si="6"/>
        <v>36</v>
      </c>
      <c r="AT21" s="364">
        <f t="shared" si="6"/>
        <v>36</v>
      </c>
      <c r="AU21" s="364">
        <f t="shared" si="6"/>
        <v>36</v>
      </c>
      <c r="AV21" s="364">
        <f t="shared" si="6"/>
        <v>36</v>
      </c>
      <c r="AW21" s="364">
        <f t="shared" si="6"/>
        <v>36</v>
      </c>
      <c r="AX21" s="364">
        <f t="shared" si="6"/>
        <v>36</v>
      </c>
      <c r="AY21" s="364">
        <f t="shared" si="6"/>
        <v>36</v>
      </c>
      <c r="AZ21" s="364">
        <f t="shared" si="6"/>
        <v>36</v>
      </c>
      <c r="BA21" s="364">
        <f t="shared" si="6"/>
        <v>36</v>
      </c>
      <c r="BB21" s="364">
        <f t="shared" si="6"/>
        <v>36</v>
      </c>
      <c r="BC21" s="364">
        <f t="shared" si="6"/>
        <v>36</v>
      </c>
      <c r="BD21" s="364">
        <f t="shared" si="6"/>
        <v>36</v>
      </c>
      <c r="BE21" s="364">
        <f t="shared" si="6"/>
        <v>36</v>
      </c>
      <c r="BF21" s="364">
        <f t="shared" si="6"/>
        <v>36</v>
      </c>
      <c r="BG21" s="364">
        <f t="shared" si="6"/>
        <v>36</v>
      </c>
      <c r="BH21" s="364">
        <f t="shared" si="6"/>
        <v>36</v>
      </c>
      <c r="BI21" s="364">
        <f t="shared" si="6"/>
        <v>36</v>
      </c>
      <c r="BJ21" s="364">
        <f t="shared" si="6"/>
        <v>36</v>
      </c>
      <c r="BK21" s="364">
        <f t="shared" si="6"/>
        <v>36</v>
      </c>
      <c r="BL21" s="364">
        <f t="shared" si="6"/>
        <v>36</v>
      </c>
      <c r="BM21" s="364">
        <f t="shared" si="6"/>
        <v>36</v>
      </c>
      <c r="BN21" s="364">
        <f t="shared" si="6"/>
        <v>36</v>
      </c>
      <c r="BO21" s="364">
        <f t="shared" si="6"/>
        <v>36</v>
      </c>
      <c r="BP21" s="364">
        <f t="shared" si="6"/>
        <v>36</v>
      </c>
      <c r="BQ21" s="364">
        <f t="shared" si="6"/>
        <v>36</v>
      </c>
      <c r="BR21" s="364">
        <f t="shared" si="6"/>
        <v>36</v>
      </c>
      <c r="BS21" s="364">
        <f t="shared" si="6"/>
        <v>36</v>
      </c>
      <c r="BT21" s="559"/>
      <c r="BV21" s="560" t="s">
        <v>280</v>
      </c>
      <c r="BY21" s="558">
        <v>9</v>
      </c>
      <c r="BZ21" s="560" t="s">
        <v>333</v>
      </c>
    </row>
    <row r="22" spans="1:78" s="557" customFormat="1" ht="14.4" x14ac:dyDescent="0.3">
      <c r="B22" s="83" t="s">
        <v>341</v>
      </c>
      <c r="C22" s="261" t="s">
        <v>34</v>
      </c>
      <c r="D22" s="386">
        <v>200.44184758416679</v>
      </c>
      <c r="E22" s="262" t="s">
        <v>14</v>
      </c>
      <c r="F22" s="264" t="s">
        <v>7</v>
      </c>
      <c r="G22" s="315"/>
      <c r="H22" s="315"/>
      <c r="I22" s="315"/>
      <c r="J22" s="315"/>
      <c r="K22" s="315"/>
      <c r="L22" s="315"/>
      <c r="M22" s="315"/>
      <c r="N22" s="380">
        <v>1</v>
      </c>
      <c r="O22" s="380">
        <f>N22</f>
        <v>1</v>
      </c>
      <c r="P22" s="372">
        <f t="shared" ref="P22:BS22" si="7">O22</f>
        <v>1</v>
      </c>
      <c r="Q22" s="364">
        <f t="shared" si="7"/>
        <v>1</v>
      </c>
      <c r="R22" s="364">
        <f t="shared" si="7"/>
        <v>1</v>
      </c>
      <c r="S22" s="364">
        <f t="shared" si="7"/>
        <v>1</v>
      </c>
      <c r="T22" s="364">
        <f t="shared" si="7"/>
        <v>1</v>
      </c>
      <c r="U22" s="364">
        <f t="shared" si="7"/>
        <v>1</v>
      </c>
      <c r="V22" s="364">
        <f t="shared" si="7"/>
        <v>1</v>
      </c>
      <c r="W22" s="364">
        <f t="shared" si="7"/>
        <v>1</v>
      </c>
      <c r="X22" s="364">
        <f t="shared" si="7"/>
        <v>1</v>
      </c>
      <c r="Y22" s="372">
        <f t="shared" si="7"/>
        <v>1</v>
      </c>
      <c r="Z22" s="364">
        <f t="shared" si="7"/>
        <v>1</v>
      </c>
      <c r="AA22" s="372">
        <f t="shared" si="7"/>
        <v>1</v>
      </c>
      <c r="AB22" s="380">
        <f t="shared" si="7"/>
        <v>1</v>
      </c>
      <c r="AC22" s="364">
        <f t="shared" si="7"/>
        <v>1</v>
      </c>
      <c r="AD22" s="364">
        <f t="shared" si="7"/>
        <v>1</v>
      </c>
      <c r="AE22" s="364">
        <f t="shared" si="7"/>
        <v>1</v>
      </c>
      <c r="AF22" s="364">
        <f t="shared" si="7"/>
        <v>1</v>
      </c>
      <c r="AG22" s="364">
        <f t="shared" si="7"/>
        <v>1</v>
      </c>
      <c r="AH22" s="364">
        <f t="shared" si="7"/>
        <v>1</v>
      </c>
      <c r="AI22" s="364">
        <f t="shared" si="7"/>
        <v>1</v>
      </c>
      <c r="AJ22" s="364">
        <f t="shared" si="7"/>
        <v>1</v>
      </c>
      <c r="AK22" s="364">
        <f t="shared" si="7"/>
        <v>1</v>
      </c>
      <c r="AL22" s="364">
        <f t="shared" si="7"/>
        <v>1</v>
      </c>
      <c r="AM22" s="364">
        <f t="shared" si="7"/>
        <v>1</v>
      </c>
      <c r="AN22" s="364">
        <f t="shared" si="7"/>
        <v>1</v>
      </c>
      <c r="AO22" s="364">
        <f t="shared" si="7"/>
        <v>1</v>
      </c>
      <c r="AP22" s="364">
        <f t="shared" si="7"/>
        <v>1</v>
      </c>
      <c r="AQ22" s="364">
        <f t="shared" si="7"/>
        <v>1</v>
      </c>
      <c r="AR22" s="364">
        <f t="shared" si="7"/>
        <v>1</v>
      </c>
      <c r="AS22" s="364">
        <f t="shared" si="7"/>
        <v>1</v>
      </c>
      <c r="AT22" s="364">
        <f t="shared" si="7"/>
        <v>1</v>
      </c>
      <c r="AU22" s="364">
        <f t="shared" si="7"/>
        <v>1</v>
      </c>
      <c r="AV22" s="364">
        <f t="shared" si="7"/>
        <v>1</v>
      </c>
      <c r="AW22" s="364">
        <f t="shared" si="7"/>
        <v>1</v>
      </c>
      <c r="AX22" s="364">
        <f t="shared" si="7"/>
        <v>1</v>
      </c>
      <c r="AY22" s="364">
        <f t="shared" si="7"/>
        <v>1</v>
      </c>
      <c r="AZ22" s="364">
        <f t="shared" si="7"/>
        <v>1</v>
      </c>
      <c r="BA22" s="364">
        <f t="shared" si="7"/>
        <v>1</v>
      </c>
      <c r="BB22" s="364">
        <f t="shared" si="7"/>
        <v>1</v>
      </c>
      <c r="BC22" s="364">
        <f t="shared" si="7"/>
        <v>1</v>
      </c>
      <c r="BD22" s="364">
        <f t="shared" si="7"/>
        <v>1</v>
      </c>
      <c r="BE22" s="364">
        <f t="shared" si="7"/>
        <v>1</v>
      </c>
      <c r="BF22" s="364">
        <f t="shared" si="7"/>
        <v>1</v>
      </c>
      <c r="BG22" s="364">
        <f t="shared" si="7"/>
        <v>1</v>
      </c>
      <c r="BH22" s="364">
        <f t="shared" si="7"/>
        <v>1</v>
      </c>
      <c r="BI22" s="364">
        <f t="shared" si="7"/>
        <v>1</v>
      </c>
      <c r="BJ22" s="364">
        <f t="shared" si="7"/>
        <v>1</v>
      </c>
      <c r="BK22" s="364">
        <f t="shared" si="7"/>
        <v>1</v>
      </c>
      <c r="BL22" s="364">
        <f t="shared" si="7"/>
        <v>1</v>
      </c>
      <c r="BM22" s="364">
        <f t="shared" si="7"/>
        <v>1</v>
      </c>
      <c r="BN22" s="364">
        <f t="shared" si="7"/>
        <v>1</v>
      </c>
      <c r="BO22" s="364">
        <f t="shared" si="7"/>
        <v>1</v>
      </c>
      <c r="BP22" s="364">
        <f t="shared" si="7"/>
        <v>1</v>
      </c>
      <c r="BQ22" s="364">
        <f t="shared" si="7"/>
        <v>1</v>
      </c>
      <c r="BR22" s="364">
        <f t="shared" si="7"/>
        <v>1</v>
      </c>
      <c r="BS22" s="364">
        <f t="shared" si="7"/>
        <v>1</v>
      </c>
      <c r="BT22" s="556"/>
      <c r="BV22" s="557" t="s">
        <v>278</v>
      </c>
      <c r="BY22" s="555">
        <v>8</v>
      </c>
      <c r="BZ22" s="557" t="s">
        <v>334</v>
      </c>
    </row>
    <row r="23" spans="1:78" s="560" customFormat="1" ht="14.4" x14ac:dyDescent="0.3">
      <c r="B23" s="83" t="s">
        <v>119</v>
      </c>
      <c r="C23" s="261" t="s">
        <v>34</v>
      </c>
      <c r="D23" s="386">
        <v>316.90364216131945</v>
      </c>
      <c r="E23" s="262" t="s">
        <v>14</v>
      </c>
      <c r="F23" s="264" t="s">
        <v>7</v>
      </c>
      <c r="G23" s="315"/>
      <c r="H23" s="315"/>
      <c r="I23" s="315"/>
      <c r="J23" s="315"/>
      <c r="K23" s="315"/>
      <c r="L23" s="315"/>
      <c r="M23" s="315"/>
      <c r="N23" s="380">
        <v>2</v>
      </c>
      <c r="O23" s="380">
        <v>2</v>
      </c>
      <c r="P23" s="372">
        <v>2</v>
      </c>
      <c r="Q23" s="364">
        <v>3</v>
      </c>
      <c r="R23" s="364">
        <f t="shared" ref="R23:BS23" si="8">Q23</f>
        <v>3</v>
      </c>
      <c r="S23" s="364">
        <f t="shared" si="8"/>
        <v>3</v>
      </c>
      <c r="T23" s="364">
        <f t="shared" si="8"/>
        <v>3</v>
      </c>
      <c r="U23" s="364">
        <f t="shared" si="8"/>
        <v>3</v>
      </c>
      <c r="V23" s="364">
        <f t="shared" si="8"/>
        <v>3</v>
      </c>
      <c r="W23" s="364">
        <f t="shared" si="8"/>
        <v>3</v>
      </c>
      <c r="X23" s="364">
        <f t="shared" si="8"/>
        <v>3</v>
      </c>
      <c r="Y23" s="372">
        <f t="shared" si="8"/>
        <v>3</v>
      </c>
      <c r="Z23" s="364">
        <f t="shared" si="8"/>
        <v>3</v>
      </c>
      <c r="AA23" s="372">
        <f t="shared" si="8"/>
        <v>3</v>
      </c>
      <c r="AB23" s="380">
        <f t="shared" si="8"/>
        <v>3</v>
      </c>
      <c r="AC23" s="364">
        <f t="shared" si="8"/>
        <v>3</v>
      </c>
      <c r="AD23" s="364">
        <f t="shared" si="8"/>
        <v>3</v>
      </c>
      <c r="AE23" s="364">
        <f t="shared" si="8"/>
        <v>3</v>
      </c>
      <c r="AF23" s="364">
        <f t="shared" si="8"/>
        <v>3</v>
      </c>
      <c r="AG23" s="364">
        <f t="shared" si="8"/>
        <v>3</v>
      </c>
      <c r="AH23" s="364">
        <f t="shared" si="8"/>
        <v>3</v>
      </c>
      <c r="AI23" s="364">
        <f t="shared" si="8"/>
        <v>3</v>
      </c>
      <c r="AJ23" s="364">
        <f t="shared" si="8"/>
        <v>3</v>
      </c>
      <c r="AK23" s="364">
        <f t="shared" si="8"/>
        <v>3</v>
      </c>
      <c r="AL23" s="364">
        <f t="shared" si="8"/>
        <v>3</v>
      </c>
      <c r="AM23" s="364">
        <f t="shared" si="8"/>
        <v>3</v>
      </c>
      <c r="AN23" s="364">
        <f t="shared" si="8"/>
        <v>3</v>
      </c>
      <c r="AO23" s="364">
        <f t="shared" si="8"/>
        <v>3</v>
      </c>
      <c r="AP23" s="364">
        <f t="shared" si="8"/>
        <v>3</v>
      </c>
      <c r="AQ23" s="364">
        <f t="shared" si="8"/>
        <v>3</v>
      </c>
      <c r="AR23" s="364">
        <f t="shared" si="8"/>
        <v>3</v>
      </c>
      <c r="AS23" s="364">
        <f t="shared" si="8"/>
        <v>3</v>
      </c>
      <c r="AT23" s="364">
        <f t="shared" si="8"/>
        <v>3</v>
      </c>
      <c r="AU23" s="364">
        <f t="shared" si="8"/>
        <v>3</v>
      </c>
      <c r="AV23" s="364">
        <f t="shared" si="8"/>
        <v>3</v>
      </c>
      <c r="AW23" s="364">
        <f t="shared" si="8"/>
        <v>3</v>
      </c>
      <c r="AX23" s="364">
        <f t="shared" si="8"/>
        <v>3</v>
      </c>
      <c r="AY23" s="364">
        <f t="shared" si="8"/>
        <v>3</v>
      </c>
      <c r="AZ23" s="364">
        <f t="shared" si="8"/>
        <v>3</v>
      </c>
      <c r="BA23" s="364">
        <f t="shared" si="8"/>
        <v>3</v>
      </c>
      <c r="BB23" s="364">
        <f t="shared" si="8"/>
        <v>3</v>
      </c>
      <c r="BC23" s="364">
        <f t="shared" si="8"/>
        <v>3</v>
      </c>
      <c r="BD23" s="364">
        <f t="shared" si="8"/>
        <v>3</v>
      </c>
      <c r="BE23" s="364">
        <f t="shared" si="8"/>
        <v>3</v>
      </c>
      <c r="BF23" s="364">
        <f t="shared" si="8"/>
        <v>3</v>
      </c>
      <c r="BG23" s="364">
        <f t="shared" si="8"/>
        <v>3</v>
      </c>
      <c r="BH23" s="364">
        <f t="shared" si="8"/>
        <v>3</v>
      </c>
      <c r="BI23" s="364">
        <f t="shared" si="8"/>
        <v>3</v>
      </c>
      <c r="BJ23" s="364">
        <f t="shared" si="8"/>
        <v>3</v>
      </c>
      <c r="BK23" s="364">
        <f t="shared" si="8"/>
        <v>3</v>
      </c>
      <c r="BL23" s="364">
        <f t="shared" si="8"/>
        <v>3</v>
      </c>
      <c r="BM23" s="364">
        <f t="shared" si="8"/>
        <v>3</v>
      </c>
      <c r="BN23" s="364">
        <f t="shared" si="8"/>
        <v>3</v>
      </c>
      <c r="BO23" s="364">
        <f t="shared" si="8"/>
        <v>3</v>
      </c>
      <c r="BP23" s="364">
        <f t="shared" si="8"/>
        <v>3</v>
      </c>
      <c r="BQ23" s="364">
        <f t="shared" si="8"/>
        <v>3</v>
      </c>
      <c r="BR23" s="364">
        <f t="shared" si="8"/>
        <v>3</v>
      </c>
      <c r="BS23" s="364">
        <f t="shared" si="8"/>
        <v>3</v>
      </c>
      <c r="BT23" s="559"/>
      <c r="BV23" s="560">
        <v>1</v>
      </c>
      <c r="BY23" s="558">
        <v>10</v>
      </c>
      <c r="BZ23" s="560" t="s">
        <v>333</v>
      </c>
    </row>
    <row r="24" spans="1:78" s="560" customFormat="1" ht="14.4" x14ac:dyDescent="0.3">
      <c r="B24" s="83" t="s">
        <v>120</v>
      </c>
      <c r="C24" s="261" t="s">
        <v>34</v>
      </c>
      <c r="D24" s="386">
        <v>123.19097017524</v>
      </c>
      <c r="E24" s="262" t="s">
        <v>14</v>
      </c>
      <c r="F24" s="264" t="s">
        <v>7</v>
      </c>
      <c r="G24" s="315"/>
      <c r="H24" s="315"/>
      <c r="I24" s="315"/>
      <c r="J24" s="315"/>
      <c r="K24" s="315"/>
      <c r="L24" s="315"/>
      <c r="M24" s="315"/>
      <c r="N24" s="380">
        <v>15</v>
      </c>
      <c r="O24" s="380">
        <v>18</v>
      </c>
      <c r="P24" s="372">
        <f t="shared" ref="P24:BS24" si="9">O24</f>
        <v>18</v>
      </c>
      <c r="Q24" s="364">
        <v>21</v>
      </c>
      <c r="R24" s="364">
        <f t="shared" si="9"/>
        <v>21</v>
      </c>
      <c r="S24" s="364">
        <f t="shared" si="9"/>
        <v>21</v>
      </c>
      <c r="T24" s="364">
        <f t="shared" si="9"/>
        <v>21</v>
      </c>
      <c r="U24" s="364">
        <f t="shared" si="9"/>
        <v>21</v>
      </c>
      <c r="V24" s="364">
        <f t="shared" si="9"/>
        <v>21</v>
      </c>
      <c r="W24" s="364">
        <f t="shared" si="9"/>
        <v>21</v>
      </c>
      <c r="X24" s="364">
        <f t="shared" si="9"/>
        <v>21</v>
      </c>
      <c r="Y24" s="372">
        <f t="shared" si="9"/>
        <v>21</v>
      </c>
      <c r="Z24" s="364">
        <f t="shared" si="9"/>
        <v>21</v>
      </c>
      <c r="AA24" s="372">
        <f t="shared" si="9"/>
        <v>21</v>
      </c>
      <c r="AB24" s="380">
        <v>24</v>
      </c>
      <c r="AC24" s="364">
        <f t="shared" si="9"/>
        <v>24</v>
      </c>
      <c r="AD24" s="364">
        <f t="shared" si="9"/>
        <v>24</v>
      </c>
      <c r="AE24" s="364">
        <f t="shared" si="9"/>
        <v>24</v>
      </c>
      <c r="AF24" s="364">
        <f t="shared" si="9"/>
        <v>24</v>
      </c>
      <c r="AG24" s="364">
        <f t="shared" si="9"/>
        <v>24</v>
      </c>
      <c r="AH24" s="364">
        <f t="shared" si="9"/>
        <v>24</v>
      </c>
      <c r="AI24" s="364">
        <f t="shared" si="9"/>
        <v>24</v>
      </c>
      <c r="AJ24" s="364">
        <f t="shared" si="9"/>
        <v>24</v>
      </c>
      <c r="AK24" s="364">
        <f t="shared" si="9"/>
        <v>24</v>
      </c>
      <c r="AL24" s="364">
        <f t="shared" si="9"/>
        <v>24</v>
      </c>
      <c r="AM24" s="364">
        <f t="shared" si="9"/>
        <v>24</v>
      </c>
      <c r="AN24" s="364">
        <f t="shared" si="9"/>
        <v>24</v>
      </c>
      <c r="AO24" s="364">
        <f t="shared" si="9"/>
        <v>24</v>
      </c>
      <c r="AP24" s="364">
        <f t="shared" si="9"/>
        <v>24</v>
      </c>
      <c r="AQ24" s="364">
        <f t="shared" si="9"/>
        <v>24</v>
      </c>
      <c r="AR24" s="364">
        <f t="shared" si="9"/>
        <v>24</v>
      </c>
      <c r="AS24" s="364">
        <f t="shared" si="9"/>
        <v>24</v>
      </c>
      <c r="AT24" s="364">
        <f t="shared" si="9"/>
        <v>24</v>
      </c>
      <c r="AU24" s="364">
        <f t="shared" si="9"/>
        <v>24</v>
      </c>
      <c r="AV24" s="364">
        <f t="shared" si="9"/>
        <v>24</v>
      </c>
      <c r="AW24" s="364">
        <f t="shared" si="9"/>
        <v>24</v>
      </c>
      <c r="AX24" s="364">
        <f t="shared" si="9"/>
        <v>24</v>
      </c>
      <c r="AY24" s="364">
        <f t="shared" si="9"/>
        <v>24</v>
      </c>
      <c r="AZ24" s="364">
        <f t="shared" si="9"/>
        <v>24</v>
      </c>
      <c r="BA24" s="364">
        <f t="shared" si="9"/>
        <v>24</v>
      </c>
      <c r="BB24" s="364">
        <f t="shared" si="9"/>
        <v>24</v>
      </c>
      <c r="BC24" s="364">
        <f t="shared" si="9"/>
        <v>24</v>
      </c>
      <c r="BD24" s="364">
        <f t="shared" si="9"/>
        <v>24</v>
      </c>
      <c r="BE24" s="364">
        <f t="shared" si="9"/>
        <v>24</v>
      </c>
      <c r="BF24" s="364">
        <f t="shared" si="9"/>
        <v>24</v>
      </c>
      <c r="BG24" s="364">
        <f t="shared" si="9"/>
        <v>24</v>
      </c>
      <c r="BH24" s="364">
        <f t="shared" si="9"/>
        <v>24</v>
      </c>
      <c r="BI24" s="364">
        <f t="shared" si="9"/>
        <v>24</v>
      </c>
      <c r="BJ24" s="364">
        <f t="shared" si="9"/>
        <v>24</v>
      </c>
      <c r="BK24" s="364">
        <f t="shared" si="9"/>
        <v>24</v>
      </c>
      <c r="BL24" s="364">
        <f t="shared" si="9"/>
        <v>24</v>
      </c>
      <c r="BM24" s="364">
        <f t="shared" si="9"/>
        <v>24</v>
      </c>
      <c r="BN24" s="364">
        <f t="shared" si="9"/>
        <v>24</v>
      </c>
      <c r="BO24" s="364">
        <f t="shared" si="9"/>
        <v>24</v>
      </c>
      <c r="BP24" s="364">
        <f t="shared" si="9"/>
        <v>24</v>
      </c>
      <c r="BQ24" s="364">
        <f t="shared" si="9"/>
        <v>24</v>
      </c>
      <c r="BR24" s="364">
        <f t="shared" si="9"/>
        <v>24</v>
      </c>
      <c r="BS24" s="364">
        <f t="shared" si="9"/>
        <v>24</v>
      </c>
      <c r="BT24" s="559"/>
      <c r="BV24" s="560" t="s">
        <v>295</v>
      </c>
      <c r="BY24" s="558">
        <v>11</v>
      </c>
      <c r="BZ24" s="560" t="s">
        <v>333</v>
      </c>
    </row>
    <row r="25" spans="1:78" customFormat="1" ht="14.4" x14ac:dyDescent="0.3">
      <c r="A25" s="177"/>
      <c r="B25" s="82" t="s">
        <v>121</v>
      </c>
      <c r="C25" s="51"/>
      <c r="D25" s="51"/>
      <c r="E25" s="51"/>
      <c r="F25" s="561"/>
      <c r="G25" s="562"/>
      <c r="H25" s="562"/>
      <c r="I25" s="562"/>
      <c r="J25" s="478"/>
      <c r="K25" s="75"/>
      <c r="L25" s="478"/>
      <c r="M25" s="478"/>
      <c r="N25" s="524"/>
      <c r="O25" s="524"/>
      <c r="P25" s="522"/>
      <c r="Q25" s="523"/>
      <c r="R25" s="523"/>
      <c r="S25" s="523"/>
      <c r="T25" s="523"/>
      <c r="U25" s="51"/>
      <c r="V25" s="51"/>
      <c r="W25" s="51"/>
      <c r="X25" s="51"/>
      <c r="Y25" s="522"/>
      <c r="Z25" s="51"/>
      <c r="AA25" s="522"/>
      <c r="AB25" s="524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399"/>
      <c r="BV25" s="177"/>
      <c r="BY25" s="35"/>
    </row>
    <row r="26" spans="1:78" s="50" customFormat="1" ht="14.4" x14ac:dyDescent="0.3">
      <c r="B26" s="83" t="s">
        <v>123</v>
      </c>
      <c r="C26" s="261" t="s">
        <v>34</v>
      </c>
      <c r="D26" s="386">
        <v>544.85490684657657</v>
      </c>
      <c r="E26" s="262" t="s">
        <v>14</v>
      </c>
      <c r="F26" s="263" t="s">
        <v>7</v>
      </c>
      <c r="G26" s="315"/>
      <c r="H26" s="315"/>
      <c r="I26" s="315"/>
      <c r="J26" s="315"/>
      <c r="K26" s="315"/>
      <c r="L26" s="315"/>
      <c r="M26" s="315"/>
      <c r="N26" s="380">
        <v>1</v>
      </c>
      <c r="O26" s="380">
        <v>1</v>
      </c>
      <c r="P26" s="372">
        <v>1</v>
      </c>
      <c r="Q26" s="364">
        <v>1</v>
      </c>
      <c r="R26" s="364">
        <v>1</v>
      </c>
      <c r="S26" s="364">
        <v>1</v>
      </c>
      <c r="T26" s="364">
        <v>1</v>
      </c>
      <c r="U26" s="364">
        <v>1</v>
      </c>
      <c r="V26" s="364">
        <v>1</v>
      </c>
      <c r="W26" s="364">
        <v>1</v>
      </c>
      <c r="X26" s="364">
        <v>1</v>
      </c>
      <c r="Y26" s="372">
        <v>1</v>
      </c>
      <c r="Z26" s="364">
        <v>1</v>
      </c>
      <c r="AA26" s="372">
        <v>1</v>
      </c>
      <c r="AB26" s="380">
        <v>1</v>
      </c>
      <c r="AC26" s="364">
        <v>1</v>
      </c>
      <c r="AD26" s="364">
        <v>1</v>
      </c>
      <c r="AE26" s="364">
        <v>1</v>
      </c>
      <c r="AF26" s="364">
        <v>1</v>
      </c>
      <c r="AG26" s="364">
        <v>1</v>
      </c>
      <c r="AH26" s="364">
        <v>1</v>
      </c>
      <c r="AI26" s="364">
        <v>1</v>
      </c>
      <c r="AJ26" s="364">
        <v>1</v>
      </c>
      <c r="AK26" s="364">
        <v>1</v>
      </c>
      <c r="AL26" s="364">
        <v>1</v>
      </c>
      <c r="AM26" s="364">
        <v>1</v>
      </c>
      <c r="AN26" s="364">
        <v>1</v>
      </c>
      <c r="AO26" s="364">
        <v>1</v>
      </c>
      <c r="AP26" s="364">
        <v>1</v>
      </c>
      <c r="AQ26" s="364">
        <v>1</v>
      </c>
      <c r="AR26" s="364">
        <v>1</v>
      </c>
      <c r="AS26" s="364">
        <v>1</v>
      </c>
      <c r="AT26" s="364">
        <v>1</v>
      </c>
      <c r="AU26" s="364">
        <v>1</v>
      </c>
      <c r="AV26" s="364">
        <v>1</v>
      </c>
      <c r="AW26" s="364">
        <v>1</v>
      </c>
      <c r="AX26" s="364">
        <v>1</v>
      </c>
      <c r="AY26" s="364">
        <v>1</v>
      </c>
      <c r="AZ26" s="364">
        <v>1</v>
      </c>
      <c r="BA26" s="364">
        <v>1</v>
      </c>
      <c r="BB26" s="364">
        <v>1</v>
      </c>
      <c r="BC26" s="364">
        <v>1</v>
      </c>
      <c r="BD26" s="364">
        <v>1</v>
      </c>
      <c r="BE26" s="364">
        <v>1</v>
      </c>
      <c r="BF26" s="364">
        <v>1</v>
      </c>
      <c r="BG26" s="364">
        <v>1</v>
      </c>
      <c r="BH26" s="364">
        <v>1</v>
      </c>
      <c r="BI26" s="364">
        <v>1</v>
      </c>
      <c r="BJ26" s="364">
        <v>1</v>
      </c>
      <c r="BK26" s="364">
        <v>1</v>
      </c>
      <c r="BL26" s="364">
        <v>1</v>
      </c>
      <c r="BM26" s="364">
        <v>1</v>
      </c>
      <c r="BN26" s="364">
        <v>1</v>
      </c>
      <c r="BO26" s="364">
        <v>1</v>
      </c>
      <c r="BP26" s="364">
        <v>1</v>
      </c>
      <c r="BQ26" s="364">
        <v>1</v>
      </c>
      <c r="BR26" s="364">
        <v>1</v>
      </c>
      <c r="BS26" s="364">
        <v>1</v>
      </c>
      <c r="BT26" s="398"/>
      <c r="BV26" s="50">
        <v>1</v>
      </c>
      <c r="BY26" s="51"/>
    </row>
    <row r="27" spans="1:78" s="50" customFormat="1" ht="14.4" x14ac:dyDescent="0.3">
      <c r="B27" s="83" t="s">
        <v>124</v>
      </c>
      <c r="C27" s="261" t="s">
        <v>34</v>
      </c>
      <c r="D27" s="386">
        <v>318.30463255754586</v>
      </c>
      <c r="E27" s="262" t="s">
        <v>14</v>
      </c>
      <c r="F27" s="263" t="s">
        <v>7</v>
      </c>
      <c r="G27" s="315"/>
      <c r="H27" s="315"/>
      <c r="I27" s="315"/>
      <c r="J27" s="315"/>
      <c r="K27" s="315"/>
      <c r="L27" s="315"/>
      <c r="M27" s="315"/>
      <c r="N27" s="380">
        <f t="shared" ref="N27" si="10">ROUND(SUM(N30:N31)*0.05,0)</f>
        <v>3</v>
      </c>
      <c r="O27" s="380">
        <f>ROUND(SUM(O30:O31)*0.05,0)</f>
        <v>7</v>
      </c>
      <c r="P27" s="372">
        <f>ROUND(SUM(P30:P31)*0.05,0)</f>
        <v>10</v>
      </c>
      <c r="Q27" s="364">
        <f t="shared" ref="Q27" si="11">ROUND(SUM(Q30:Q31)*0.05,0)</f>
        <v>14</v>
      </c>
      <c r="R27" s="364">
        <f t="shared" ref="R27:S27" si="12">ROUND(SUM(R30:R31)*0.05,0)</f>
        <v>15</v>
      </c>
      <c r="S27" s="364">
        <f t="shared" si="12"/>
        <v>16</v>
      </c>
      <c r="T27" s="364">
        <f t="shared" ref="T27:BS27" si="13">ROUND(SUM(T30:T31)*0.05,0)</f>
        <v>16</v>
      </c>
      <c r="U27" s="364">
        <f t="shared" si="13"/>
        <v>17</v>
      </c>
      <c r="V27" s="364">
        <f t="shared" si="13"/>
        <v>17</v>
      </c>
      <c r="W27" s="364">
        <f t="shared" si="13"/>
        <v>17</v>
      </c>
      <c r="X27" s="364">
        <f t="shared" si="13"/>
        <v>18</v>
      </c>
      <c r="Y27" s="372">
        <f t="shared" si="13"/>
        <v>18</v>
      </c>
      <c r="Z27" s="364">
        <f t="shared" si="13"/>
        <v>19</v>
      </c>
      <c r="AA27" s="372">
        <f t="shared" si="13"/>
        <v>19</v>
      </c>
      <c r="AB27" s="380">
        <f t="shared" si="13"/>
        <v>19</v>
      </c>
      <c r="AC27" s="364">
        <f t="shared" si="13"/>
        <v>20</v>
      </c>
      <c r="AD27" s="364">
        <f t="shared" si="13"/>
        <v>20</v>
      </c>
      <c r="AE27" s="364">
        <f t="shared" si="13"/>
        <v>20</v>
      </c>
      <c r="AF27" s="364">
        <f t="shared" si="13"/>
        <v>21</v>
      </c>
      <c r="AG27" s="364">
        <f t="shared" si="13"/>
        <v>21</v>
      </c>
      <c r="AH27" s="364">
        <f t="shared" si="13"/>
        <v>21</v>
      </c>
      <c r="AI27" s="364">
        <f t="shared" si="13"/>
        <v>21</v>
      </c>
      <c r="AJ27" s="364">
        <f t="shared" si="13"/>
        <v>21</v>
      </c>
      <c r="AK27" s="364">
        <f t="shared" si="13"/>
        <v>22</v>
      </c>
      <c r="AL27" s="364">
        <f t="shared" si="13"/>
        <v>22</v>
      </c>
      <c r="AM27" s="364">
        <f t="shared" si="13"/>
        <v>22</v>
      </c>
      <c r="AN27" s="364">
        <f t="shared" si="13"/>
        <v>22</v>
      </c>
      <c r="AO27" s="364">
        <f t="shared" si="13"/>
        <v>22</v>
      </c>
      <c r="AP27" s="364">
        <f t="shared" si="13"/>
        <v>22</v>
      </c>
      <c r="AQ27" s="364">
        <f t="shared" si="13"/>
        <v>22</v>
      </c>
      <c r="AR27" s="364">
        <f t="shared" si="13"/>
        <v>23</v>
      </c>
      <c r="AS27" s="364">
        <f t="shared" si="13"/>
        <v>23</v>
      </c>
      <c r="AT27" s="364">
        <f t="shared" si="13"/>
        <v>23</v>
      </c>
      <c r="AU27" s="364">
        <f t="shared" si="13"/>
        <v>23</v>
      </c>
      <c r="AV27" s="364">
        <f t="shared" si="13"/>
        <v>23</v>
      </c>
      <c r="AW27" s="364">
        <f t="shared" si="13"/>
        <v>23</v>
      </c>
      <c r="AX27" s="364">
        <f t="shared" si="13"/>
        <v>23</v>
      </c>
      <c r="AY27" s="364">
        <f t="shared" si="13"/>
        <v>23</v>
      </c>
      <c r="AZ27" s="364">
        <f t="shared" si="13"/>
        <v>23</v>
      </c>
      <c r="BA27" s="364">
        <f t="shared" si="13"/>
        <v>23</v>
      </c>
      <c r="BB27" s="364">
        <f t="shared" si="13"/>
        <v>23</v>
      </c>
      <c r="BC27" s="364">
        <f t="shared" si="13"/>
        <v>23</v>
      </c>
      <c r="BD27" s="364">
        <f t="shared" si="13"/>
        <v>24</v>
      </c>
      <c r="BE27" s="364">
        <f t="shared" si="13"/>
        <v>24</v>
      </c>
      <c r="BF27" s="364">
        <f t="shared" si="13"/>
        <v>24</v>
      </c>
      <c r="BG27" s="364">
        <f t="shared" si="13"/>
        <v>24</v>
      </c>
      <c r="BH27" s="364">
        <f t="shared" si="13"/>
        <v>24</v>
      </c>
      <c r="BI27" s="364">
        <f t="shared" si="13"/>
        <v>24</v>
      </c>
      <c r="BJ27" s="364">
        <f t="shared" si="13"/>
        <v>24</v>
      </c>
      <c r="BK27" s="364">
        <f t="shared" si="13"/>
        <v>24</v>
      </c>
      <c r="BL27" s="364">
        <f t="shared" si="13"/>
        <v>24</v>
      </c>
      <c r="BM27" s="364">
        <f t="shared" si="13"/>
        <v>24</v>
      </c>
      <c r="BN27" s="364">
        <f t="shared" si="13"/>
        <v>24</v>
      </c>
      <c r="BO27" s="364">
        <f t="shared" si="13"/>
        <v>24</v>
      </c>
      <c r="BP27" s="364">
        <f>ROUND(SUM(BP30:BP31)*0.05,0)</f>
        <v>24</v>
      </c>
      <c r="BQ27" s="364">
        <f t="shared" si="13"/>
        <v>24</v>
      </c>
      <c r="BR27" s="364">
        <f t="shared" si="13"/>
        <v>24</v>
      </c>
      <c r="BS27" s="364">
        <f t="shared" si="13"/>
        <v>24</v>
      </c>
      <c r="BT27" s="398"/>
      <c r="BV27" s="50" t="s">
        <v>281</v>
      </c>
      <c r="BY27" s="51"/>
    </row>
    <row r="28" spans="1:78" s="557" customFormat="1" ht="14.4" x14ac:dyDescent="0.3">
      <c r="B28" s="83" t="s">
        <v>125</v>
      </c>
      <c r="C28" s="261" t="s">
        <v>34</v>
      </c>
      <c r="D28" s="386">
        <v>247.03494052019786</v>
      </c>
      <c r="E28" s="262" t="s">
        <v>14</v>
      </c>
      <c r="F28" s="263" t="s">
        <v>7</v>
      </c>
      <c r="G28" s="315"/>
      <c r="H28" s="315"/>
      <c r="I28" s="315"/>
      <c r="J28" s="315"/>
      <c r="K28" s="315"/>
      <c r="L28" s="315"/>
      <c r="M28" s="315"/>
      <c r="N28" s="380">
        <v>5</v>
      </c>
      <c r="O28" s="380">
        <v>6</v>
      </c>
      <c r="P28" s="372">
        <f>O28</f>
        <v>6</v>
      </c>
      <c r="Q28" s="364">
        <v>7</v>
      </c>
      <c r="R28" s="364">
        <f>Q28</f>
        <v>7</v>
      </c>
      <c r="S28" s="364">
        <f t="shared" ref="S28:BS28" si="14">R28</f>
        <v>7</v>
      </c>
      <c r="T28" s="364">
        <f t="shared" si="14"/>
        <v>7</v>
      </c>
      <c r="U28" s="364">
        <f t="shared" si="14"/>
        <v>7</v>
      </c>
      <c r="V28" s="364">
        <f t="shared" si="14"/>
        <v>7</v>
      </c>
      <c r="W28" s="364">
        <f t="shared" si="14"/>
        <v>7</v>
      </c>
      <c r="X28" s="364">
        <f t="shared" si="14"/>
        <v>7</v>
      </c>
      <c r="Y28" s="364">
        <f t="shared" si="14"/>
        <v>7</v>
      </c>
      <c r="Z28" s="380">
        <v>7</v>
      </c>
      <c r="AA28" s="364">
        <f t="shared" si="14"/>
        <v>7</v>
      </c>
      <c r="AB28" s="380">
        <v>8</v>
      </c>
      <c r="AC28" s="364">
        <f t="shared" si="14"/>
        <v>8</v>
      </c>
      <c r="AD28" s="364">
        <f t="shared" si="14"/>
        <v>8</v>
      </c>
      <c r="AE28" s="364">
        <f t="shared" si="14"/>
        <v>8</v>
      </c>
      <c r="AF28" s="364">
        <f t="shared" si="14"/>
        <v>8</v>
      </c>
      <c r="AG28" s="364">
        <f t="shared" si="14"/>
        <v>8</v>
      </c>
      <c r="AH28" s="364">
        <f t="shared" si="14"/>
        <v>8</v>
      </c>
      <c r="AI28" s="364">
        <f t="shared" si="14"/>
        <v>8</v>
      </c>
      <c r="AJ28" s="364">
        <f t="shared" si="14"/>
        <v>8</v>
      </c>
      <c r="AK28" s="364">
        <f t="shared" si="14"/>
        <v>8</v>
      </c>
      <c r="AL28" s="364">
        <f t="shared" si="14"/>
        <v>8</v>
      </c>
      <c r="AM28" s="364">
        <f t="shared" si="14"/>
        <v>8</v>
      </c>
      <c r="AN28" s="364">
        <f t="shared" si="14"/>
        <v>8</v>
      </c>
      <c r="AO28" s="364">
        <f t="shared" si="14"/>
        <v>8</v>
      </c>
      <c r="AP28" s="364">
        <f t="shared" si="14"/>
        <v>8</v>
      </c>
      <c r="AQ28" s="364">
        <f t="shared" si="14"/>
        <v>8</v>
      </c>
      <c r="AR28" s="364">
        <f t="shared" si="14"/>
        <v>8</v>
      </c>
      <c r="AS28" s="364">
        <f t="shared" si="14"/>
        <v>8</v>
      </c>
      <c r="AT28" s="364">
        <f t="shared" si="14"/>
        <v>8</v>
      </c>
      <c r="AU28" s="364">
        <f t="shared" si="14"/>
        <v>8</v>
      </c>
      <c r="AV28" s="364">
        <f t="shared" si="14"/>
        <v>8</v>
      </c>
      <c r="AW28" s="364">
        <f t="shared" si="14"/>
        <v>8</v>
      </c>
      <c r="AX28" s="364">
        <f t="shared" si="14"/>
        <v>8</v>
      </c>
      <c r="AY28" s="364">
        <f t="shared" si="14"/>
        <v>8</v>
      </c>
      <c r="AZ28" s="364">
        <f t="shared" si="14"/>
        <v>8</v>
      </c>
      <c r="BA28" s="364">
        <f t="shared" si="14"/>
        <v>8</v>
      </c>
      <c r="BB28" s="364">
        <f t="shared" si="14"/>
        <v>8</v>
      </c>
      <c r="BC28" s="364">
        <f t="shared" si="14"/>
        <v>8</v>
      </c>
      <c r="BD28" s="364">
        <f t="shared" si="14"/>
        <v>8</v>
      </c>
      <c r="BE28" s="364">
        <f t="shared" si="14"/>
        <v>8</v>
      </c>
      <c r="BF28" s="364">
        <f t="shared" si="14"/>
        <v>8</v>
      </c>
      <c r="BG28" s="364">
        <f t="shared" si="14"/>
        <v>8</v>
      </c>
      <c r="BH28" s="364">
        <f t="shared" si="14"/>
        <v>8</v>
      </c>
      <c r="BI28" s="364">
        <f t="shared" si="14"/>
        <v>8</v>
      </c>
      <c r="BJ28" s="364">
        <f t="shared" si="14"/>
        <v>8</v>
      </c>
      <c r="BK28" s="364">
        <f t="shared" si="14"/>
        <v>8</v>
      </c>
      <c r="BL28" s="364">
        <f t="shared" si="14"/>
        <v>8</v>
      </c>
      <c r="BM28" s="364">
        <f t="shared" si="14"/>
        <v>8</v>
      </c>
      <c r="BN28" s="364">
        <f t="shared" si="14"/>
        <v>8</v>
      </c>
      <c r="BO28" s="364">
        <f t="shared" si="14"/>
        <v>8</v>
      </c>
      <c r="BP28" s="364">
        <f t="shared" si="14"/>
        <v>8</v>
      </c>
      <c r="BQ28" s="364">
        <f t="shared" si="14"/>
        <v>8</v>
      </c>
      <c r="BR28" s="364">
        <f t="shared" si="14"/>
        <v>8</v>
      </c>
      <c r="BS28" s="364">
        <f t="shared" si="14"/>
        <v>8</v>
      </c>
      <c r="BT28" s="556"/>
      <c r="BV28" s="557" t="s">
        <v>282</v>
      </c>
      <c r="BY28" s="555">
        <v>1</v>
      </c>
      <c r="BZ28" s="557" t="s">
        <v>334</v>
      </c>
    </row>
    <row r="29" spans="1:78" s="50" customFormat="1" ht="14.4" x14ac:dyDescent="0.3">
      <c r="A29" s="51"/>
      <c r="B29" s="83" t="s">
        <v>126</v>
      </c>
      <c r="C29" s="261" t="s">
        <v>34</v>
      </c>
      <c r="D29" s="386">
        <v>220.48603234258348</v>
      </c>
      <c r="E29" s="262" t="s">
        <v>14</v>
      </c>
      <c r="F29" s="263" t="s">
        <v>7</v>
      </c>
      <c r="G29" s="315"/>
      <c r="H29" s="315"/>
      <c r="I29" s="315"/>
      <c r="J29" s="315"/>
      <c r="K29" s="315"/>
      <c r="L29" s="315"/>
      <c r="M29" s="315"/>
      <c r="N29" s="380">
        <v>3</v>
      </c>
      <c r="O29" s="380">
        <v>3</v>
      </c>
      <c r="P29" s="372">
        <v>3</v>
      </c>
      <c r="Q29" s="364">
        <v>3</v>
      </c>
      <c r="R29" s="364">
        <v>3</v>
      </c>
      <c r="S29" s="364">
        <v>3</v>
      </c>
      <c r="T29" s="364">
        <v>3</v>
      </c>
      <c r="U29" s="364">
        <v>3</v>
      </c>
      <c r="V29" s="364">
        <v>3</v>
      </c>
      <c r="W29" s="364">
        <v>3</v>
      </c>
      <c r="X29" s="364">
        <v>3</v>
      </c>
      <c r="Y29" s="372">
        <v>3</v>
      </c>
      <c r="Z29" s="364">
        <v>3</v>
      </c>
      <c r="AA29" s="372">
        <v>3</v>
      </c>
      <c r="AB29" s="380">
        <v>3</v>
      </c>
      <c r="AC29" s="364">
        <v>3</v>
      </c>
      <c r="AD29" s="364">
        <v>3</v>
      </c>
      <c r="AE29" s="364">
        <v>3</v>
      </c>
      <c r="AF29" s="364">
        <v>3</v>
      </c>
      <c r="AG29" s="364">
        <v>3</v>
      </c>
      <c r="AH29" s="364">
        <v>3</v>
      </c>
      <c r="AI29" s="364">
        <v>3</v>
      </c>
      <c r="AJ29" s="364">
        <v>3</v>
      </c>
      <c r="AK29" s="364">
        <v>3</v>
      </c>
      <c r="AL29" s="364">
        <v>3</v>
      </c>
      <c r="AM29" s="364">
        <v>3</v>
      </c>
      <c r="AN29" s="364">
        <v>3</v>
      </c>
      <c r="AO29" s="364">
        <v>3</v>
      </c>
      <c r="AP29" s="364">
        <v>3</v>
      </c>
      <c r="AQ29" s="364">
        <v>3</v>
      </c>
      <c r="AR29" s="364">
        <v>3</v>
      </c>
      <c r="AS29" s="364">
        <v>3</v>
      </c>
      <c r="AT29" s="364">
        <v>3</v>
      </c>
      <c r="AU29" s="364">
        <v>3</v>
      </c>
      <c r="AV29" s="364">
        <v>3</v>
      </c>
      <c r="AW29" s="364">
        <v>3</v>
      </c>
      <c r="AX29" s="364">
        <v>3</v>
      </c>
      <c r="AY29" s="364">
        <v>3</v>
      </c>
      <c r="AZ29" s="364">
        <v>3</v>
      </c>
      <c r="BA29" s="364">
        <v>3</v>
      </c>
      <c r="BB29" s="364">
        <v>3</v>
      </c>
      <c r="BC29" s="364">
        <v>3</v>
      </c>
      <c r="BD29" s="364">
        <v>3</v>
      </c>
      <c r="BE29" s="364">
        <v>3</v>
      </c>
      <c r="BF29" s="364">
        <v>3</v>
      </c>
      <c r="BG29" s="364">
        <v>3</v>
      </c>
      <c r="BH29" s="364">
        <v>3</v>
      </c>
      <c r="BI29" s="364">
        <v>3</v>
      </c>
      <c r="BJ29" s="364">
        <v>3</v>
      </c>
      <c r="BK29" s="364">
        <v>3</v>
      </c>
      <c r="BL29" s="364">
        <v>3</v>
      </c>
      <c r="BM29" s="364">
        <v>3</v>
      </c>
      <c r="BN29" s="364">
        <v>3</v>
      </c>
      <c r="BO29" s="364">
        <v>3</v>
      </c>
      <c r="BP29" s="364">
        <v>3</v>
      </c>
      <c r="BQ29" s="364">
        <v>3</v>
      </c>
      <c r="BR29" s="364">
        <v>3</v>
      </c>
      <c r="BS29" s="364">
        <v>3</v>
      </c>
      <c r="BT29" s="398"/>
      <c r="BV29" s="50" t="s">
        <v>283</v>
      </c>
    </row>
    <row r="30" spans="1:78" s="50" customFormat="1" ht="14.4" x14ac:dyDescent="0.3">
      <c r="A30" s="51"/>
      <c r="B30" s="83" t="s">
        <v>127</v>
      </c>
      <c r="C30" s="261" t="s">
        <v>34</v>
      </c>
      <c r="D30" s="386">
        <v>96.462639149880289</v>
      </c>
      <c r="E30" s="262" t="s">
        <v>14</v>
      </c>
      <c r="F30" s="263" t="s">
        <v>7</v>
      </c>
      <c r="G30" s="315"/>
      <c r="H30" s="315"/>
      <c r="I30" s="315"/>
      <c r="J30" s="315"/>
      <c r="K30" s="315"/>
      <c r="L30" s="315"/>
      <c r="M30" s="315"/>
      <c r="N30" s="380">
        <f>ROUND(SUM('Material Rodante'!L24,'Material Rodante'!L28,'Material Rodante'!L32)*0.8*1.05,0)</f>
        <v>23</v>
      </c>
      <c r="O30" s="380">
        <f>ROUND(SUM('Material Rodante'!M24,'Material Rodante'!M28,'Material Rodante'!M32)*0.8*1.05,0)</f>
        <v>55</v>
      </c>
      <c r="P30" s="372">
        <f>ROUND(SUM('Material Rodante'!N24,'Material Rodante'!N28,'Material Rodante'!N32)*0.8*1.05,0)</f>
        <v>78</v>
      </c>
      <c r="Q30" s="364">
        <f>ROUND(SUM('Material Rodante'!O24,'Material Rodante'!O28,'Material Rodante'!O32)*0.8*1.05,0)</f>
        <v>109</v>
      </c>
      <c r="R30" s="364">
        <f>ROUND(SUM('Material Rodante'!P24,'Material Rodante'!P28,'Material Rodante'!P32)*0.8*1.05,0)</f>
        <v>124</v>
      </c>
      <c r="S30" s="364">
        <f>ROUND(SUM('Material Rodante'!Q24,'Material Rodante'!Q28,'Material Rodante'!Q32)*0.8*1.05,0)</f>
        <v>127</v>
      </c>
      <c r="T30" s="364">
        <f>ROUND(SUM('Material Rodante'!R24,'Material Rodante'!R28,'Material Rodante'!R32)*0.8*1.05,0)</f>
        <v>130</v>
      </c>
      <c r="U30" s="364">
        <f>ROUND(SUM('Material Rodante'!S24,'Material Rodante'!S28,'Material Rodante'!S32)*0.8*1.05,0)</f>
        <v>132</v>
      </c>
      <c r="V30" s="364">
        <f>ROUND(SUM('Material Rodante'!T24,'Material Rodante'!T28,'Material Rodante'!T32)*0.8*1.05,0)</f>
        <v>135</v>
      </c>
      <c r="W30" s="364">
        <f>ROUND(SUM('Material Rodante'!U24,'Material Rodante'!U28,'Material Rodante'!U32)*0.8*1.05,0)</f>
        <v>137</v>
      </c>
      <c r="X30" s="364">
        <f>ROUND(SUM('Material Rodante'!V24,'Material Rodante'!V28,'Material Rodante'!V32)*0.8*1.05,0)</f>
        <v>142</v>
      </c>
      <c r="Y30" s="372">
        <f>ROUND(SUM('Material Rodante'!W24,'Material Rodante'!W28,'Material Rodante'!W32)*0.8*1.05,0)</f>
        <v>144</v>
      </c>
      <c r="Z30" s="364">
        <f>ROUND(SUM('Material Rodante'!X24,'Material Rodante'!X28,'Material Rodante'!X32)*0.8*1.05,0)</f>
        <v>146</v>
      </c>
      <c r="AA30" s="372">
        <f>ROUND(SUM('Material Rodante'!Y24,'Material Rodante'!Y28,'Material Rodante'!Y32)*0.8*1.05,0)</f>
        <v>147</v>
      </c>
      <c r="AB30" s="380">
        <f>ROUND(SUM('Material Rodante'!Z24,'Material Rodante'!Z28,'Material Rodante'!Z32)*0.8*1.05,0)</f>
        <v>151</v>
      </c>
      <c r="AC30" s="364">
        <f>ROUND(SUM('Material Rodante'!AA24,'Material Rodante'!AA28,'Material Rodante'!AA32)*0.8*1.05,0)</f>
        <v>155</v>
      </c>
      <c r="AD30" s="364">
        <f>ROUND(SUM('Material Rodante'!AB24,'Material Rodante'!AB28,'Material Rodante'!AB32)*0.8*1.05,0)</f>
        <v>158</v>
      </c>
      <c r="AE30" s="364">
        <f>ROUND(SUM('Material Rodante'!AC24,'Material Rodante'!AC28,'Material Rodante'!AC32)*0.8*1.05,0)</f>
        <v>160</v>
      </c>
      <c r="AF30" s="364">
        <f>ROUND(SUM('Material Rodante'!AD24,'Material Rodante'!AD28,'Material Rodante'!AD32)*0.8*1.05,0)</f>
        <v>161</v>
      </c>
      <c r="AG30" s="364">
        <f>ROUND(SUM('Material Rodante'!AE24,'Material Rodante'!AE28,'Material Rodante'!AE32)*0.8*1.05,0)</f>
        <v>162</v>
      </c>
      <c r="AH30" s="364">
        <f>ROUND(SUM('Material Rodante'!AF24,'Material Rodante'!AF28,'Material Rodante'!AF32)*0.8*1.05,0)</f>
        <v>165</v>
      </c>
      <c r="AI30" s="364">
        <f>ROUND(SUM('Material Rodante'!AG24,'Material Rodante'!AG28,'Material Rodante'!AG32)*0.8*1.05,0)</f>
        <v>166</v>
      </c>
      <c r="AJ30" s="364">
        <f>ROUND(SUM('Material Rodante'!AH24,'Material Rodante'!AH28,'Material Rodante'!AH32)*0.8*1.05,0)</f>
        <v>167</v>
      </c>
      <c r="AK30" s="364">
        <f>ROUND(SUM('Material Rodante'!AI24,'Material Rodante'!AI28,'Material Rodante'!AI32)*0.8*1.05,0)</f>
        <v>168</v>
      </c>
      <c r="AL30" s="364">
        <f>ROUND(SUM('Material Rodante'!AJ24,'Material Rodante'!AJ28,'Material Rodante'!AJ32)*0.8*1.05,0)</f>
        <v>169</v>
      </c>
      <c r="AM30" s="364">
        <f>ROUND(SUM('Material Rodante'!AK24,'Material Rodante'!AK28,'Material Rodante'!AK32)*0.8*1.05,0)</f>
        <v>170</v>
      </c>
      <c r="AN30" s="364">
        <f>ROUND(SUM('Material Rodante'!AL24,'Material Rodante'!AL28,'Material Rodante'!AL32)*0.8*1.05,0)</f>
        <v>171</v>
      </c>
      <c r="AO30" s="364">
        <f>ROUND(SUM('Material Rodante'!AM24,'Material Rodante'!AM28,'Material Rodante'!AM32)*0.8*1.05,0)</f>
        <v>171</v>
      </c>
      <c r="AP30" s="364">
        <f>ROUND(SUM('Material Rodante'!AN24,'Material Rodante'!AN28,'Material Rodante'!AN32)*0.8*1.05,0)</f>
        <v>172</v>
      </c>
      <c r="AQ30" s="364">
        <f>ROUND(SUM('Material Rodante'!AO24,'Material Rodante'!AO28,'Material Rodante'!AO32)*0.8*1.05,0)</f>
        <v>173</v>
      </c>
      <c r="AR30" s="364">
        <f>ROUND(SUM('Material Rodante'!AP24,'Material Rodante'!AP28,'Material Rodante'!AP32)*0.8*1.05,0)</f>
        <v>175</v>
      </c>
      <c r="AS30" s="364">
        <f>ROUND(SUM('Material Rodante'!AQ24,'Material Rodante'!AQ28,'Material Rodante'!AQ32)*0.8*1.05,0)</f>
        <v>175</v>
      </c>
      <c r="AT30" s="364">
        <f>ROUND(SUM('Material Rodante'!AR24,'Material Rodante'!AR28,'Material Rodante'!AR32)*0.8*1.05,0)</f>
        <v>176</v>
      </c>
      <c r="AU30" s="364">
        <f>ROUND(SUM('Material Rodante'!AS24,'Material Rodante'!AS28,'Material Rodante'!AS32)*0.8*1.05,0)</f>
        <v>177</v>
      </c>
      <c r="AV30" s="364">
        <f>ROUND(SUM('Material Rodante'!AT24,'Material Rodante'!AT28,'Material Rodante'!AT32)*0.8*1.05,0)</f>
        <v>177</v>
      </c>
      <c r="AW30" s="364">
        <f>ROUND(SUM('Material Rodante'!AU24,'Material Rodante'!AU28,'Material Rodante'!AU32)*0.8*1.05,0)</f>
        <v>178</v>
      </c>
      <c r="AX30" s="364">
        <f>ROUND(SUM('Material Rodante'!AV24,'Material Rodante'!AV28,'Material Rodante'!AV32)*0.8*1.05,0)</f>
        <v>179</v>
      </c>
      <c r="AY30" s="364">
        <f>ROUND(SUM('Material Rodante'!AW24,'Material Rodante'!AW28,'Material Rodante'!AW32)*0.8*1.05,0)</f>
        <v>179</v>
      </c>
      <c r="AZ30" s="364">
        <f>ROUND(SUM('Material Rodante'!AX24,'Material Rodante'!AX28,'Material Rodante'!AX32)*0.8*1.05,0)</f>
        <v>180</v>
      </c>
      <c r="BA30" s="364">
        <f>ROUND(SUM('Material Rodante'!AY24,'Material Rodante'!AY28,'Material Rodante'!AY32)*0.8*1.05,0)</f>
        <v>180</v>
      </c>
      <c r="BB30" s="364">
        <f>ROUND(SUM('Material Rodante'!AZ24,'Material Rodante'!AZ28,'Material Rodante'!AZ32)*0.8*1.05,0)</f>
        <v>181</v>
      </c>
      <c r="BC30" s="364">
        <f>ROUND(SUM('Material Rodante'!BA24,'Material Rodante'!BA28,'Material Rodante'!BA32)*0.8*1.05,0)</f>
        <v>181</v>
      </c>
      <c r="BD30" s="364">
        <f>ROUND(SUM('Material Rodante'!BB24,'Material Rodante'!BB28,'Material Rodante'!BB32)*0.8*1.05,0)</f>
        <v>182</v>
      </c>
      <c r="BE30" s="364">
        <f>ROUND(SUM('Material Rodante'!BC24,'Material Rodante'!BC28,'Material Rodante'!BC32)*0.8*1.05,0)</f>
        <v>182</v>
      </c>
      <c r="BF30" s="364">
        <f>ROUND(SUM('Material Rodante'!BD24,'Material Rodante'!BD28,'Material Rodante'!BD32)*0.8*1.05,0)</f>
        <v>183</v>
      </c>
      <c r="BG30" s="364">
        <f>ROUND(SUM('Material Rodante'!BE24,'Material Rodante'!BE28,'Material Rodante'!BE32)*0.8*1.05,0)</f>
        <v>183</v>
      </c>
      <c r="BH30" s="364">
        <f>ROUND(SUM('Material Rodante'!BF24,'Material Rodante'!BF28,'Material Rodante'!BF32)*0.8*1.05,0)</f>
        <v>184</v>
      </c>
      <c r="BI30" s="364">
        <f>ROUND(SUM('Material Rodante'!BG24,'Material Rodante'!BG28,'Material Rodante'!BG32)*0.8*1.05,0)</f>
        <v>184</v>
      </c>
      <c r="BJ30" s="364">
        <f>ROUND(SUM('Material Rodante'!BH24,'Material Rodante'!BH28,'Material Rodante'!BH32)*0.8*1.05,0)</f>
        <v>184</v>
      </c>
      <c r="BK30" s="364">
        <f>ROUND(SUM('Material Rodante'!BI24,'Material Rodante'!BI28,'Material Rodante'!BI32)*0.8*1.05,0)</f>
        <v>185</v>
      </c>
      <c r="BL30" s="364">
        <f>ROUND(SUM('Material Rodante'!BJ24,'Material Rodante'!BJ28,'Material Rodante'!BJ32)*0.8*1.05,0)</f>
        <v>185</v>
      </c>
      <c r="BM30" s="364">
        <f>ROUND(SUM('Material Rodante'!BK24,'Material Rodante'!BK28,'Material Rodante'!BK32)*0.8*1.05,0)</f>
        <v>186</v>
      </c>
      <c r="BN30" s="364">
        <f>ROUND(SUM('Material Rodante'!BL24,'Material Rodante'!BL28,'Material Rodante'!BL32)*0.8*1.05,0)</f>
        <v>186</v>
      </c>
      <c r="BO30" s="364">
        <f>ROUND(SUM('Material Rodante'!BM24,'Material Rodante'!BM28,'Material Rodante'!BM32)*0.8*1.05,0)</f>
        <v>186</v>
      </c>
      <c r="BP30" s="364">
        <f>ROUND(SUM('Material Rodante'!BN24,'Material Rodante'!BN28,'Material Rodante'!BN32)*0.8*1.05,0)</f>
        <v>187</v>
      </c>
      <c r="BQ30" s="364">
        <f>ROUND(SUM('Material Rodante'!BO24,'Material Rodante'!BO28,'Material Rodante'!BO32)*0.8*1.05,0)</f>
        <v>187</v>
      </c>
      <c r="BR30" s="364">
        <f>ROUND(SUM('Material Rodante'!BP24,'Material Rodante'!BP28,'Material Rodante'!BP32)*0.8*1.05,0)</f>
        <v>187</v>
      </c>
      <c r="BS30" s="364">
        <f>ROUND(SUM('Material Rodante'!BQ24,'Material Rodante'!BQ28,'Material Rodante'!BQ32)*0.8*1.05,0)</f>
        <v>188</v>
      </c>
      <c r="BT30" s="398"/>
      <c r="BV30" s="557" t="s">
        <v>336</v>
      </c>
      <c r="BZ30" s="557" t="s">
        <v>334</v>
      </c>
    </row>
    <row r="31" spans="1:78" s="50" customFormat="1" ht="14.4" x14ac:dyDescent="0.3">
      <c r="A31" s="51"/>
      <c r="B31" s="83" t="s">
        <v>128</v>
      </c>
      <c r="C31" s="261" t="s">
        <v>34</v>
      </c>
      <c r="D31" s="386">
        <v>96.462639149880289</v>
      </c>
      <c r="E31" s="262" t="s">
        <v>14</v>
      </c>
      <c r="F31" s="263" t="s">
        <v>7</v>
      </c>
      <c r="G31" s="315"/>
      <c r="H31" s="315"/>
      <c r="I31" s="315"/>
      <c r="J31" s="315"/>
      <c r="K31" s="315"/>
      <c r="L31" s="315"/>
      <c r="M31" s="315"/>
      <c r="N31" s="380">
        <f>ROUND(0.05*SUM('Material Rodante'!L25:L27,'Material Rodante'!L29:L31,'Material Rodante'!L33:L34)*1.05,0)</f>
        <v>31</v>
      </c>
      <c r="O31" s="380">
        <f>ROUND(0.05*SUM('Material Rodante'!M25:M27,'Material Rodante'!M29:M31,'Material Rodante'!M33:M34)*1.05,0)</f>
        <v>79</v>
      </c>
      <c r="P31" s="372">
        <f>ROUND(0.05*SUM('Material Rodante'!N25:N27,'Material Rodante'!N29:N31,'Material Rodante'!N33:N34)*1.05,0)</f>
        <v>117</v>
      </c>
      <c r="Q31" s="364">
        <f>ROUND(0.05*SUM('Material Rodante'!O25:O27,'Material Rodante'!O29:O31,'Material Rodante'!O33:O34)*1.05,0)</f>
        <v>161</v>
      </c>
      <c r="R31" s="364">
        <f>ROUND(0.05*SUM('Material Rodante'!P25:P27,'Material Rodante'!P29:P31,'Material Rodante'!P33:P34)*1.05,0)</f>
        <v>185</v>
      </c>
      <c r="S31" s="364">
        <f>ROUND(0.05*SUM('Material Rodante'!Q25:Q27,'Material Rodante'!Q29:Q31,'Material Rodante'!Q33:Q34)*1.05,0)</f>
        <v>190</v>
      </c>
      <c r="T31" s="364">
        <f>ROUND(0.05*SUM('Material Rodante'!R25:R27,'Material Rodante'!R29:R31,'Material Rodante'!R33:R34)*1.05,0)</f>
        <v>195</v>
      </c>
      <c r="U31" s="364">
        <f>ROUND(0.05*SUM('Material Rodante'!S25:S27,'Material Rodante'!S29:S31,'Material Rodante'!S33:S34)*1.05,0)</f>
        <v>200</v>
      </c>
      <c r="V31" s="364">
        <f>ROUND(0.05*SUM('Material Rodante'!T25:T27,'Material Rodante'!T29:T31,'Material Rodante'!T33:T34)*1.05,0)</f>
        <v>205</v>
      </c>
      <c r="W31" s="364">
        <f>ROUND(0.05*SUM('Material Rodante'!U25:U27,'Material Rodante'!U29:U31,'Material Rodante'!U33:U34)*1.05,0)</f>
        <v>209</v>
      </c>
      <c r="X31" s="364">
        <f>ROUND(0.05*SUM('Material Rodante'!V25:V27,'Material Rodante'!V29:V31,'Material Rodante'!V33:V34)*1.05,0)</f>
        <v>218</v>
      </c>
      <c r="Y31" s="372">
        <f>ROUND(0.05*SUM('Material Rodante'!W25:W27,'Material Rodante'!W29:W31,'Material Rodante'!W33:W34)*1.05,0)</f>
        <v>221</v>
      </c>
      <c r="Z31" s="364">
        <f>ROUND(0.05*SUM('Material Rodante'!X25:X27,'Material Rodante'!X29:X31,'Material Rodante'!X33:X34)*1.05,0)</f>
        <v>225</v>
      </c>
      <c r="AA31" s="372">
        <f>ROUND(0.05*SUM('Material Rodante'!Y25:Y27,'Material Rodante'!Y29:Y31,'Material Rodante'!Y33:Y34)*1.05,0)</f>
        <v>228</v>
      </c>
      <c r="AB31" s="380">
        <f>ROUND(0.05*SUM('Material Rodante'!Z25:Z27,'Material Rodante'!Z29:Z31,'Material Rodante'!Z33:Z34)*1.05,0)</f>
        <v>234</v>
      </c>
      <c r="AC31" s="364">
        <f>ROUND(0.05*SUM('Material Rodante'!AA25:AA27,'Material Rodante'!AA29:AA31,'Material Rodante'!AA33:AA34)*1.05,0)</f>
        <v>240</v>
      </c>
      <c r="AD31" s="364">
        <f>ROUND(0.05*SUM('Material Rodante'!AB25:AB27,'Material Rodante'!AB29:AB31,'Material Rodante'!AB33:AB34)*1.05,0)</f>
        <v>245</v>
      </c>
      <c r="AE31" s="364">
        <f>ROUND(0.05*SUM('Material Rodante'!AC25:AC27,'Material Rodante'!AC29:AC31,'Material Rodante'!AC33:AC34)*1.05,0)</f>
        <v>247</v>
      </c>
      <c r="AF31" s="364">
        <f>ROUND(0.05*SUM('Material Rodante'!AD25:AD27,'Material Rodante'!AD29:AD31,'Material Rodante'!AD33:AD34)*1.05,0)</f>
        <v>250</v>
      </c>
      <c r="AG31" s="364">
        <f>ROUND(0.05*SUM('Material Rodante'!AE25:AE27,'Material Rodante'!AE29:AE31,'Material Rodante'!AE33:AE34)*1.05,0)</f>
        <v>252</v>
      </c>
      <c r="AH31" s="364">
        <f>ROUND(0.05*SUM('Material Rodante'!AF25:AF27,'Material Rodante'!AF29:AF31,'Material Rodante'!AF33:AF34)*1.05,0)</f>
        <v>256</v>
      </c>
      <c r="AI31" s="364">
        <f>ROUND(0.05*SUM('Material Rodante'!AG25:AG27,'Material Rodante'!AG29:AG31,'Material Rodante'!AG33:AG34)*1.05,0)</f>
        <v>258</v>
      </c>
      <c r="AJ31" s="364">
        <f>ROUND(0.05*SUM('Material Rodante'!AH25:AH27,'Material Rodante'!AH29:AH31,'Material Rodante'!AH33:AH34)*1.05,0)</f>
        <v>260</v>
      </c>
      <c r="AK31" s="364">
        <f>ROUND(0.05*SUM('Material Rodante'!AI25:AI27,'Material Rodante'!AI29:AI31,'Material Rodante'!AI33:AI34)*1.05,0)</f>
        <v>262</v>
      </c>
      <c r="AL31" s="364">
        <f>ROUND(0.05*SUM('Material Rodante'!AJ25:AJ27,'Material Rodante'!AJ29:AJ31,'Material Rodante'!AJ33:AJ34)*1.05,0)</f>
        <v>264</v>
      </c>
      <c r="AM31" s="364">
        <f>ROUND(0.05*SUM('Material Rodante'!AK25:AK27,'Material Rodante'!AK29:AK31,'Material Rodante'!AK33:AK34)*1.05,0)</f>
        <v>265</v>
      </c>
      <c r="AN31" s="364">
        <f>ROUND(0.05*SUM('Material Rodante'!AL25:AL27,'Material Rodante'!AL29:AL31,'Material Rodante'!AL33:AL34)*1.05,0)</f>
        <v>267</v>
      </c>
      <c r="AO31" s="364">
        <f>ROUND(0.05*SUM('Material Rodante'!AM25:AM27,'Material Rodante'!AM29:AM31,'Material Rodante'!AM33:AM34)*1.05,0)</f>
        <v>269</v>
      </c>
      <c r="AP31" s="364">
        <f>ROUND(0.05*SUM('Material Rodante'!AN25:AN27,'Material Rodante'!AN29:AN31,'Material Rodante'!AN33:AN34)*1.05,0)</f>
        <v>270</v>
      </c>
      <c r="AQ31" s="364">
        <f>ROUND(0.05*SUM('Material Rodante'!AO25:AO27,'Material Rodante'!AO29:AO31,'Material Rodante'!AO33:AO34)*1.05,0)</f>
        <v>272</v>
      </c>
      <c r="AR31" s="364">
        <f>ROUND(0.05*SUM('Material Rodante'!AP25:AP27,'Material Rodante'!AP29:AP31,'Material Rodante'!AP33:AP34)*1.05,0)</f>
        <v>275</v>
      </c>
      <c r="AS31" s="364">
        <f>ROUND(0.05*SUM('Material Rodante'!AQ25:AQ27,'Material Rodante'!AQ29:AQ31,'Material Rodante'!AQ33:AQ34)*1.05,0)</f>
        <v>276</v>
      </c>
      <c r="AT31" s="364">
        <f>ROUND(0.05*SUM('Material Rodante'!AR25:AR27,'Material Rodante'!AR29:AR31,'Material Rodante'!AR33:AR34)*1.05,0)</f>
        <v>278</v>
      </c>
      <c r="AU31" s="364">
        <f>ROUND(0.05*SUM('Material Rodante'!AS25:AS27,'Material Rodante'!AS29:AS31,'Material Rodante'!AS33:AS34)*1.05,0)</f>
        <v>279</v>
      </c>
      <c r="AV31" s="364">
        <f>ROUND(0.05*SUM('Material Rodante'!AT25:AT27,'Material Rodante'!AT29:AT31,'Material Rodante'!AT33:AT34)*1.05,0)</f>
        <v>280</v>
      </c>
      <c r="AW31" s="364">
        <f>ROUND(0.05*SUM('Material Rodante'!AU25:AU27,'Material Rodante'!AU29:AU31,'Material Rodante'!AU33:AU34)*1.05,0)</f>
        <v>281</v>
      </c>
      <c r="AX31" s="364">
        <f>ROUND(0.05*SUM('Material Rodante'!AV25:AV27,'Material Rodante'!AV29:AV31,'Material Rodante'!AV33:AV34)*1.05,0)</f>
        <v>283</v>
      </c>
      <c r="AY31" s="364">
        <f>ROUND(0.05*SUM('Material Rodante'!AW25:AW27,'Material Rodante'!AW29:AW31,'Material Rodante'!AW33:AW34)*1.05,0)</f>
        <v>284</v>
      </c>
      <c r="AZ31" s="364">
        <f>ROUND(0.05*SUM('Material Rodante'!AX25:AX27,'Material Rodante'!AX29:AX31,'Material Rodante'!AX33:AX34)*1.05,0)</f>
        <v>285</v>
      </c>
      <c r="BA31" s="364">
        <f>ROUND(0.05*SUM('Material Rodante'!AY25:AY27,'Material Rodante'!AY29:AY31,'Material Rodante'!AY33:AY34)*1.05,0)</f>
        <v>286</v>
      </c>
      <c r="BB31" s="364">
        <f>ROUND(0.05*SUM('Material Rodante'!AZ25:AZ27,'Material Rodante'!AZ29:AZ31,'Material Rodante'!AZ33:AZ34)*1.05,0)</f>
        <v>287</v>
      </c>
      <c r="BC31" s="364">
        <f>ROUND(0.05*SUM('Material Rodante'!BA25:BA27,'Material Rodante'!BA29:BA31,'Material Rodante'!BA33:BA34)*1.05,0)</f>
        <v>288</v>
      </c>
      <c r="BD31" s="364">
        <f>ROUND(0.05*SUM('Material Rodante'!BB25:BB27,'Material Rodante'!BB29:BB31,'Material Rodante'!BB33:BB34)*1.05,0)</f>
        <v>289</v>
      </c>
      <c r="BE31" s="364">
        <f>ROUND(0.05*SUM('Material Rodante'!BC25:BC27,'Material Rodante'!BC29:BC31,'Material Rodante'!BC33:BC34)*1.05,0)</f>
        <v>290</v>
      </c>
      <c r="BF31" s="364">
        <f>ROUND(0.05*SUM('Material Rodante'!BD25:BD27,'Material Rodante'!BD29:BD31,'Material Rodante'!BD33:BD34)*1.05,0)</f>
        <v>290</v>
      </c>
      <c r="BG31" s="364">
        <f>ROUND(0.05*SUM('Material Rodante'!BE25:BE27,'Material Rodante'!BE29:BE31,'Material Rodante'!BE33:BE34)*1.05,0)</f>
        <v>291</v>
      </c>
      <c r="BH31" s="364">
        <f>ROUND(0.05*SUM('Material Rodante'!BF25:BF27,'Material Rodante'!BF29:BF31,'Material Rodante'!BF33:BF34)*1.05,0)</f>
        <v>292</v>
      </c>
      <c r="BI31" s="364">
        <f>ROUND(0.05*SUM('Material Rodante'!BG25:BG27,'Material Rodante'!BG29:BG31,'Material Rodante'!BG33:BG34)*1.05,0)</f>
        <v>293</v>
      </c>
      <c r="BJ31" s="364">
        <f>ROUND(0.05*SUM('Material Rodante'!BH25:BH27,'Material Rodante'!BH29:BH31,'Material Rodante'!BH33:BH34)*1.05,0)</f>
        <v>294</v>
      </c>
      <c r="BK31" s="364">
        <f>ROUND(0.05*SUM('Material Rodante'!BI25:BI27,'Material Rodante'!BI29:BI31,'Material Rodante'!BI33:BI34)*1.05,0)</f>
        <v>294</v>
      </c>
      <c r="BL31" s="364">
        <f>ROUND(0.05*SUM('Material Rodante'!BJ25:BJ27,'Material Rodante'!BJ29:BJ31,'Material Rodante'!BJ33:BJ34)*1.05,0)</f>
        <v>295</v>
      </c>
      <c r="BM31" s="364">
        <f>ROUND(0.05*SUM('Material Rodante'!BK25:BK27,'Material Rodante'!BK29:BK31,'Material Rodante'!BK33:BK34)*1.05,0)</f>
        <v>296</v>
      </c>
      <c r="BN31" s="364">
        <f>ROUND(0.05*SUM('Material Rodante'!BL25:BL27,'Material Rodante'!BL29:BL31,'Material Rodante'!BL33:BL34)*1.05,0)</f>
        <v>297</v>
      </c>
      <c r="BO31" s="364">
        <f>ROUND(0.05*SUM('Material Rodante'!BM25:BM27,'Material Rodante'!BM29:BM31,'Material Rodante'!BM33:BM34)*1.05,0)</f>
        <v>297</v>
      </c>
      <c r="BP31" s="364">
        <f>ROUND(0.05*SUM('Material Rodante'!BN25:BN27,'Material Rodante'!BN29:BN31,'Material Rodante'!BN33:BN34)*1.05,0)</f>
        <v>298</v>
      </c>
      <c r="BQ31" s="364">
        <f>ROUND(0.05*SUM('Material Rodante'!BO25:BO27,'Material Rodante'!BO29:BO31,'Material Rodante'!BO33:BO34)*1.05,0)</f>
        <v>299</v>
      </c>
      <c r="BR31" s="364">
        <f>ROUND(0.05*SUM('Material Rodante'!BP25:BP27,'Material Rodante'!BP29:BP31,'Material Rodante'!BP33:BP34)*1.05,0)</f>
        <v>299</v>
      </c>
      <c r="BS31" s="364">
        <f>ROUND(0.05*SUM('Material Rodante'!BQ25:BQ27,'Material Rodante'!BQ29:BQ31,'Material Rodante'!BQ33:BQ34)*1.05,0)</f>
        <v>300</v>
      </c>
      <c r="BT31" s="398"/>
      <c r="BV31" s="557" t="s">
        <v>337</v>
      </c>
      <c r="BZ31" s="557" t="s">
        <v>334</v>
      </c>
    </row>
    <row r="32" spans="1:78" s="50" customFormat="1" ht="14.4" x14ac:dyDescent="0.3">
      <c r="A32" s="51"/>
      <c r="B32" s="83" t="s">
        <v>129</v>
      </c>
      <c r="C32" s="261" t="s">
        <v>34</v>
      </c>
      <c r="D32" s="386">
        <v>200.44184758416679</v>
      </c>
      <c r="E32" s="262" t="s">
        <v>14</v>
      </c>
      <c r="F32" s="263" t="s">
        <v>7</v>
      </c>
      <c r="G32" s="315"/>
      <c r="H32" s="315"/>
      <c r="I32" s="315"/>
      <c r="J32" s="315"/>
      <c r="K32" s="315"/>
      <c r="L32" s="315"/>
      <c r="M32" s="315"/>
      <c r="N32" s="380">
        <v>4</v>
      </c>
      <c r="O32" s="380">
        <v>4</v>
      </c>
      <c r="P32" s="372">
        <v>4</v>
      </c>
      <c r="Q32" s="364">
        <v>6</v>
      </c>
      <c r="R32" s="364">
        <v>6</v>
      </c>
      <c r="S32" s="364">
        <v>6</v>
      </c>
      <c r="T32" s="364">
        <v>6</v>
      </c>
      <c r="U32" s="364">
        <v>6</v>
      </c>
      <c r="V32" s="364">
        <v>6</v>
      </c>
      <c r="W32" s="364">
        <v>6</v>
      </c>
      <c r="X32" s="364">
        <v>6</v>
      </c>
      <c r="Y32" s="372">
        <v>6</v>
      </c>
      <c r="Z32" s="364">
        <v>6</v>
      </c>
      <c r="AA32" s="372">
        <v>6</v>
      </c>
      <c r="AB32" s="380">
        <v>6</v>
      </c>
      <c r="AC32" s="364">
        <v>6</v>
      </c>
      <c r="AD32" s="364">
        <v>6</v>
      </c>
      <c r="AE32" s="364">
        <v>6</v>
      </c>
      <c r="AF32" s="364">
        <v>6</v>
      </c>
      <c r="AG32" s="364">
        <v>6</v>
      </c>
      <c r="AH32" s="364">
        <v>6</v>
      </c>
      <c r="AI32" s="364">
        <v>6</v>
      </c>
      <c r="AJ32" s="364">
        <v>6</v>
      </c>
      <c r="AK32" s="364">
        <v>6</v>
      </c>
      <c r="AL32" s="364">
        <v>6</v>
      </c>
      <c r="AM32" s="364">
        <v>6</v>
      </c>
      <c r="AN32" s="364">
        <v>6</v>
      </c>
      <c r="AO32" s="364">
        <v>6</v>
      </c>
      <c r="AP32" s="364">
        <v>6</v>
      </c>
      <c r="AQ32" s="364">
        <v>6</v>
      </c>
      <c r="AR32" s="364">
        <v>6</v>
      </c>
      <c r="AS32" s="364">
        <v>6</v>
      </c>
      <c r="AT32" s="364">
        <v>6</v>
      </c>
      <c r="AU32" s="364">
        <v>6</v>
      </c>
      <c r="AV32" s="364">
        <v>6</v>
      </c>
      <c r="AW32" s="364">
        <v>6</v>
      </c>
      <c r="AX32" s="364">
        <v>6</v>
      </c>
      <c r="AY32" s="364">
        <v>6</v>
      </c>
      <c r="AZ32" s="364">
        <v>6</v>
      </c>
      <c r="BA32" s="364">
        <v>6</v>
      </c>
      <c r="BB32" s="364">
        <v>6</v>
      </c>
      <c r="BC32" s="364">
        <v>6</v>
      </c>
      <c r="BD32" s="364">
        <v>6</v>
      </c>
      <c r="BE32" s="364">
        <v>6</v>
      </c>
      <c r="BF32" s="364">
        <v>6</v>
      </c>
      <c r="BG32" s="364">
        <v>6</v>
      </c>
      <c r="BH32" s="364">
        <v>6</v>
      </c>
      <c r="BI32" s="364">
        <v>6</v>
      </c>
      <c r="BJ32" s="364">
        <v>6</v>
      </c>
      <c r="BK32" s="364">
        <v>6</v>
      </c>
      <c r="BL32" s="364">
        <v>6</v>
      </c>
      <c r="BM32" s="364">
        <v>6</v>
      </c>
      <c r="BN32" s="364">
        <v>6</v>
      </c>
      <c r="BO32" s="364">
        <v>6</v>
      </c>
      <c r="BP32" s="364">
        <v>6</v>
      </c>
      <c r="BQ32" s="364">
        <v>6</v>
      </c>
      <c r="BR32" s="364">
        <v>6</v>
      </c>
      <c r="BS32" s="364">
        <v>6</v>
      </c>
      <c r="BT32" s="398"/>
      <c r="BV32" s="50" t="s">
        <v>284</v>
      </c>
    </row>
    <row r="33" spans="1:74" s="50" customFormat="1" ht="14.4" x14ac:dyDescent="0.3">
      <c r="A33" s="51"/>
      <c r="B33" s="83" t="s">
        <v>130</v>
      </c>
      <c r="C33" s="261" t="s">
        <v>34</v>
      </c>
      <c r="D33" s="386">
        <v>94.762242744519995</v>
      </c>
      <c r="E33" s="262" t="s">
        <v>14</v>
      </c>
      <c r="F33" s="263" t="s">
        <v>7</v>
      </c>
      <c r="G33" s="315"/>
      <c r="H33" s="315"/>
      <c r="I33" s="315"/>
      <c r="J33" s="315"/>
      <c r="K33" s="315"/>
      <c r="L33" s="315"/>
      <c r="M33" s="315"/>
      <c r="N33" s="380">
        <v>7</v>
      </c>
      <c r="O33" s="380">
        <v>7</v>
      </c>
      <c r="P33" s="372">
        <v>7</v>
      </c>
      <c r="Q33" s="364">
        <f>ROUND(SUM(Q30:Q31)*5%,0)</f>
        <v>14</v>
      </c>
      <c r="R33" s="364">
        <f t="shared" ref="R33:S33" si="15">ROUND(SUM(R30:R31)*5%,0)</f>
        <v>15</v>
      </c>
      <c r="S33" s="364">
        <f t="shared" si="15"/>
        <v>16</v>
      </c>
      <c r="T33" s="364">
        <f t="shared" ref="T33:BR33" si="16">ROUND(SUM(T30:T31)*5%,0)</f>
        <v>16</v>
      </c>
      <c r="U33" s="364">
        <f t="shared" si="16"/>
        <v>17</v>
      </c>
      <c r="V33" s="364">
        <f t="shared" si="16"/>
        <v>17</v>
      </c>
      <c r="W33" s="364">
        <f t="shared" si="16"/>
        <v>17</v>
      </c>
      <c r="X33" s="364">
        <f t="shared" si="16"/>
        <v>18</v>
      </c>
      <c r="Y33" s="372">
        <f t="shared" si="16"/>
        <v>18</v>
      </c>
      <c r="Z33" s="364">
        <f t="shared" si="16"/>
        <v>19</v>
      </c>
      <c r="AA33" s="372">
        <f t="shared" si="16"/>
        <v>19</v>
      </c>
      <c r="AB33" s="380">
        <f t="shared" si="16"/>
        <v>19</v>
      </c>
      <c r="AC33" s="364">
        <f t="shared" si="16"/>
        <v>20</v>
      </c>
      <c r="AD33" s="364">
        <f t="shared" si="16"/>
        <v>20</v>
      </c>
      <c r="AE33" s="364">
        <f t="shared" si="16"/>
        <v>20</v>
      </c>
      <c r="AF33" s="364">
        <f t="shared" si="16"/>
        <v>21</v>
      </c>
      <c r="AG33" s="364">
        <f t="shared" si="16"/>
        <v>21</v>
      </c>
      <c r="AH33" s="364">
        <f t="shared" si="16"/>
        <v>21</v>
      </c>
      <c r="AI33" s="364">
        <f t="shared" si="16"/>
        <v>21</v>
      </c>
      <c r="AJ33" s="364">
        <f t="shared" si="16"/>
        <v>21</v>
      </c>
      <c r="AK33" s="364">
        <f t="shared" si="16"/>
        <v>22</v>
      </c>
      <c r="AL33" s="364">
        <f t="shared" si="16"/>
        <v>22</v>
      </c>
      <c r="AM33" s="364">
        <f t="shared" si="16"/>
        <v>22</v>
      </c>
      <c r="AN33" s="364">
        <f t="shared" si="16"/>
        <v>22</v>
      </c>
      <c r="AO33" s="364">
        <f t="shared" si="16"/>
        <v>22</v>
      </c>
      <c r="AP33" s="364">
        <f t="shared" si="16"/>
        <v>22</v>
      </c>
      <c r="AQ33" s="364">
        <f t="shared" si="16"/>
        <v>22</v>
      </c>
      <c r="AR33" s="364">
        <f t="shared" si="16"/>
        <v>23</v>
      </c>
      <c r="AS33" s="364">
        <f t="shared" si="16"/>
        <v>23</v>
      </c>
      <c r="AT33" s="364">
        <f t="shared" si="16"/>
        <v>23</v>
      </c>
      <c r="AU33" s="364">
        <f t="shared" si="16"/>
        <v>23</v>
      </c>
      <c r="AV33" s="364">
        <f t="shared" si="16"/>
        <v>23</v>
      </c>
      <c r="AW33" s="364">
        <f t="shared" si="16"/>
        <v>23</v>
      </c>
      <c r="AX33" s="364">
        <f t="shared" si="16"/>
        <v>23</v>
      </c>
      <c r="AY33" s="364">
        <f t="shared" si="16"/>
        <v>23</v>
      </c>
      <c r="AZ33" s="364">
        <f t="shared" si="16"/>
        <v>23</v>
      </c>
      <c r="BA33" s="364">
        <f t="shared" si="16"/>
        <v>23</v>
      </c>
      <c r="BB33" s="364">
        <f t="shared" si="16"/>
        <v>23</v>
      </c>
      <c r="BC33" s="364">
        <f t="shared" si="16"/>
        <v>23</v>
      </c>
      <c r="BD33" s="364">
        <f t="shared" si="16"/>
        <v>24</v>
      </c>
      <c r="BE33" s="364">
        <f t="shared" si="16"/>
        <v>24</v>
      </c>
      <c r="BF33" s="364">
        <f t="shared" si="16"/>
        <v>24</v>
      </c>
      <c r="BG33" s="364">
        <f t="shared" si="16"/>
        <v>24</v>
      </c>
      <c r="BH33" s="364">
        <f t="shared" si="16"/>
        <v>24</v>
      </c>
      <c r="BI33" s="364">
        <f t="shared" si="16"/>
        <v>24</v>
      </c>
      <c r="BJ33" s="364">
        <f t="shared" si="16"/>
        <v>24</v>
      </c>
      <c r="BK33" s="364">
        <f t="shared" si="16"/>
        <v>24</v>
      </c>
      <c r="BL33" s="364">
        <f t="shared" si="16"/>
        <v>24</v>
      </c>
      <c r="BM33" s="364">
        <f t="shared" si="16"/>
        <v>24</v>
      </c>
      <c r="BN33" s="364">
        <f t="shared" si="16"/>
        <v>24</v>
      </c>
      <c r="BO33" s="364">
        <f t="shared" si="16"/>
        <v>24</v>
      </c>
      <c r="BP33" s="364">
        <f t="shared" si="16"/>
        <v>24</v>
      </c>
      <c r="BQ33" s="364">
        <f t="shared" si="16"/>
        <v>24</v>
      </c>
      <c r="BR33" s="364">
        <f t="shared" si="16"/>
        <v>24</v>
      </c>
      <c r="BS33" s="364">
        <f>ROUND(SUM(BS30:BS31)*5%,0)</f>
        <v>24</v>
      </c>
      <c r="BT33" s="398"/>
      <c r="BV33" s="50" t="s">
        <v>285</v>
      </c>
    </row>
    <row r="34" spans="1:74" s="50" customFormat="1" ht="14.4" x14ac:dyDescent="0.3">
      <c r="A34" s="51"/>
      <c r="B34" s="83" t="s">
        <v>131</v>
      </c>
      <c r="C34" s="261" t="s">
        <v>34</v>
      </c>
      <c r="D34" s="386">
        <v>200.44184758416679</v>
      </c>
      <c r="E34" s="262" t="s">
        <v>14</v>
      </c>
      <c r="F34" s="263" t="s">
        <v>7</v>
      </c>
      <c r="G34" s="315"/>
      <c r="H34" s="315"/>
      <c r="I34" s="315"/>
      <c r="J34" s="315"/>
      <c r="K34" s="315"/>
      <c r="L34" s="315"/>
      <c r="M34" s="315"/>
      <c r="N34" s="380">
        <v>2</v>
      </c>
      <c r="O34" s="380">
        <v>2</v>
      </c>
      <c r="P34" s="372">
        <v>2</v>
      </c>
      <c r="Q34" s="364">
        <v>2</v>
      </c>
      <c r="R34" s="364">
        <v>2</v>
      </c>
      <c r="S34" s="364">
        <v>2</v>
      </c>
      <c r="T34" s="364">
        <v>2</v>
      </c>
      <c r="U34" s="364">
        <v>2</v>
      </c>
      <c r="V34" s="364">
        <v>2</v>
      </c>
      <c r="W34" s="364">
        <v>2</v>
      </c>
      <c r="X34" s="364">
        <v>2</v>
      </c>
      <c r="Y34" s="372">
        <v>2</v>
      </c>
      <c r="Z34" s="364">
        <v>2</v>
      </c>
      <c r="AA34" s="372">
        <v>2</v>
      </c>
      <c r="AB34" s="380">
        <v>2</v>
      </c>
      <c r="AC34" s="364">
        <v>2</v>
      </c>
      <c r="AD34" s="364">
        <v>2</v>
      </c>
      <c r="AE34" s="364">
        <v>2</v>
      </c>
      <c r="AF34" s="364">
        <v>2</v>
      </c>
      <c r="AG34" s="364">
        <v>2</v>
      </c>
      <c r="AH34" s="364">
        <v>2</v>
      </c>
      <c r="AI34" s="364">
        <v>2</v>
      </c>
      <c r="AJ34" s="364">
        <v>2</v>
      </c>
      <c r="AK34" s="364">
        <v>2</v>
      </c>
      <c r="AL34" s="364">
        <v>2</v>
      </c>
      <c r="AM34" s="364">
        <v>2</v>
      </c>
      <c r="AN34" s="364">
        <v>2</v>
      </c>
      <c r="AO34" s="364">
        <v>2</v>
      </c>
      <c r="AP34" s="364">
        <v>2</v>
      </c>
      <c r="AQ34" s="364">
        <v>2</v>
      </c>
      <c r="AR34" s="364">
        <v>2</v>
      </c>
      <c r="AS34" s="364">
        <v>2</v>
      </c>
      <c r="AT34" s="364">
        <v>2</v>
      </c>
      <c r="AU34" s="364">
        <v>2</v>
      </c>
      <c r="AV34" s="364">
        <v>2</v>
      </c>
      <c r="AW34" s="364">
        <v>2</v>
      </c>
      <c r="AX34" s="364">
        <v>2</v>
      </c>
      <c r="AY34" s="364">
        <v>2</v>
      </c>
      <c r="AZ34" s="364">
        <v>2</v>
      </c>
      <c r="BA34" s="364">
        <v>2</v>
      </c>
      <c r="BB34" s="364">
        <v>2</v>
      </c>
      <c r="BC34" s="364">
        <v>2</v>
      </c>
      <c r="BD34" s="364">
        <v>2</v>
      </c>
      <c r="BE34" s="364">
        <v>2</v>
      </c>
      <c r="BF34" s="364">
        <v>2</v>
      </c>
      <c r="BG34" s="364">
        <v>2</v>
      </c>
      <c r="BH34" s="364">
        <v>2</v>
      </c>
      <c r="BI34" s="364">
        <v>2</v>
      </c>
      <c r="BJ34" s="364">
        <v>2</v>
      </c>
      <c r="BK34" s="364">
        <v>2</v>
      </c>
      <c r="BL34" s="364">
        <v>2</v>
      </c>
      <c r="BM34" s="364">
        <v>2</v>
      </c>
      <c r="BN34" s="364">
        <v>2</v>
      </c>
      <c r="BO34" s="364">
        <v>2</v>
      </c>
      <c r="BP34" s="364">
        <v>2</v>
      </c>
      <c r="BQ34" s="364">
        <v>2</v>
      </c>
      <c r="BR34" s="364">
        <v>2</v>
      </c>
      <c r="BS34" s="364">
        <v>2</v>
      </c>
      <c r="BT34" s="398"/>
    </row>
    <row r="35" spans="1:74" s="50" customFormat="1" ht="14.4" x14ac:dyDescent="0.3">
      <c r="A35" s="51"/>
      <c r="B35" s="83" t="s">
        <v>132</v>
      </c>
      <c r="C35" s="261" t="s">
        <v>34</v>
      </c>
      <c r="D35" s="386">
        <v>200.44184758416679</v>
      </c>
      <c r="E35" s="262" t="s">
        <v>14</v>
      </c>
      <c r="F35" s="263" t="s">
        <v>7</v>
      </c>
      <c r="G35" s="315"/>
      <c r="H35" s="315"/>
      <c r="I35" s="315"/>
      <c r="J35" s="315"/>
      <c r="K35" s="315"/>
      <c r="L35" s="315"/>
      <c r="M35" s="315"/>
      <c r="N35" s="380">
        <v>2</v>
      </c>
      <c r="O35" s="380">
        <v>2</v>
      </c>
      <c r="P35" s="372">
        <v>2</v>
      </c>
      <c r="Q35" s="364">
        <v>2</v>
      </c>
      <c r="R35" s="364">
        <v>2</v>
      </c>
      <c r="S35" s="364">
        <v>2</v>
      </c>
      <c r="T35" s="364">
        <v>2</v>
      </c>
      <c r="U35" s="364">
        <v>2</v>
      </c>
      <c r="V35" s="364">
        <v>2</v>
      </c>
      <c r="W35" s="364">
        <v>2</v>
      </c>
      <c r="X35" s="364">
        <v>2</v>
      </c>
      <c r="Y35" s="372">
        <v>2</v>
      </c>
      <c r="Z35" s="364">
        <v>2</v>
      </c>
      <c r="AA35" s="372">
        <v>2</v>
      </c>
      <c r="AB35" s="380">
        <v>2</v>
      </c>
      <c r="AC35" s="364">
        <v>2</v>
      </c>
      <c r="AD35" s="364">
        <v>2</v>
      </c>
      <c r="AE35" s="364">
        <v>2</v>
      </c>
      <c r="AF35" s="364">
        <v>2</v>
      </c>
      <c r="AG35" s="364">
        <v>2</v>
      </c>
      <c r="AH35" s="364">
        <v>2</v>
      </c>
      <c r="AI35" s="364">
        <v>2</v>
      </c>
      <c r="AJ35" s="364">
        <v>2</v>
      </c>
      <c r="AK35" s="364">
        <v>2</v>
      </c>
      <c r="AL35" s="364">
        <v>2</v>
      </c>
      <c r="AM35" s="364">
        <v>2</v>
      </c>
      <c r="AN35" s="364">
        <v>2</v>
      </c>
      <c r="AO35" s="364">
        <v>2</v>
      </c>
      <c r="AP35" s="364">
        <v>2</v>
      </c>
      <c r="AQ35" s="364">
        <v>2</v>
      </c>
      <c r="AR35" s="364">
        <v>2</v>
      </c>
      <c r="AS35" s="364">
        <v>2</v>
      </c>
      <c r="AT35" s="364">
        <v>2</v>
      </c>
      <c r="AU35" s="364">
        <v>2</v>
      </c>
      <c r="AV35" s="364">
        <v>2</v>
      </c>
      <c r="AW35" s="364">
        <v>2</v>
      </c>
      <c r="AX35" s="364">
        <v>2</v>
      </c>
      <c r="AY35" s="364">
        <v>2</v>
      </c>
      <c r="AZ35" s="364">
        <v>2</v>
      </c>
      <c r="BA35" s="364">
        <v>2</v>
      </c>
      <c r="BB35" s="364">
        <v>2</v>
      </c>
      <c r="BC35" s="364">
        <v>2</v>
      </c>
      <c r="BD35" s="364">
        <v>2</v>
      </c>
      <c r="BE35" s="364">
        <v>2</v>
      </c>
      <c r="BF35" s="364">
        <v>2</v>
      </c>
      <c r="BG35" s="364">
        <v>2</v>
      </c>
      <c r="BH35" s="364">
        <v>2</v>
      </c>
      <c r="BI35" s="364">
        <v>2</v>
      </c>
      <c r="BJ35" s="364">
        <v>2</v>
      </c>
      <c r="BK35" s="364">
        <v>2</v>
      </c>
      <c r="BL35" s="364">
        <v>2</v>
      </c>
      <c r="BM35" s="364">
        <v>2</v>
      </c>
      <c r="BN35" s="364">
        <v>2</v>
      </c>
      <c r="BO35" s="364">
        <v>2</v>
      </c>
      <c r="BP35" s="364">
        <v>2</v>
      </c>
      <c r="BQ35" s="364">
        <v>2</v>
      </c>
      <c r="BR35" s="364">
        <v>2</v>
      </c>
      <c r="BS35" s="364">
        <v>2</v>
      </c>
      <c r="BT35" s="398"/>
    </row>
    <row r="36" spans="1:74" s="50" customFormat="1" ht="14.4" x14ac:dyDescent="0.3">
      <c r="A36" s="51"/>
      <c r="B36" s="83" t="s">
        <v>133</v>
      </c>
      <c r="C36" s="261" t="s">
        <v>34</v>
      </c>
      <c r="D36" s="386">
        <v>220.48603234258348</v>
      </c>
      <c r="E36" s="262" t="s">
        <v>14</v>
      </c>
      <c r="F36" s="263" t="s">
        <v>7</v>
      </c>
      <c r="G36" s="315"/>
      <c r="H36" s="315"/>
      <c r="I36" s="315"/>
      <c r="J36" s="315"/>
      <c r="K36" s="315"/>
      <c r="L36" s="315"/>
      <c r="M36" s="315"/>
      <c r="N36" s="380">
        <v>2</v>
      </c>
      <c r="O36" s="380">
        <v>2</v>
      </c>
      <c r="P36" s="372">
        <v>2</v>
      </c>
      <c r="Q36" s="364">
        <v>2</v>
      </c>
      <c r="R36" s="364">
        <v>2</v>
      </c>
      <c r="S36" s="364">
        <v>2</v>
      </c>
      <c r="T36" s="364">
        <v>2</v>
      </c>
      <c r="U36" s="364">
        <v>2</v>
      </c>
      <c r="V36" s="364">
        <v>2</v>
      </c>
      <c r="W36" s="364">
        <v>2</v>
      </c>
      <c r="X36" s="364">
        <v>2</v>
      </c>
      <c r="Y36" s="372">
        <v>2</v>
      </c>
      <c r="Z36" s="364">
        <v>2</v>
      </c>
      <c r="AA36" s="372">
        <v>2</v>
      </c>
      <c r="AB36" s="380">
        <v>2</v>
      </c>
      <c r="AC36" s="364">
        <v>2</v>
      </c>
      <c r="AD36" s="364">
        <v>2</v>
      </c>
      <c r="AE36" s="364">
        <v>2</v>
      </c>
      <c r="AF36" s="364">
        <v>2</v>
      </c>
      <c r="AG36" s="364">
        <v>2</v>
      </c>
      <c r="AH36" s="364">
        <v>2</v>
      </c>
      <c r="AI36" s="364">
        <v>2</v>
      </c>
      <c r="AJ36" s="364">
        <v>2</v>
      </c>
      <c r="AK36" s="364">
        <v>2</v>
      </c>
      <c r="AL36" s="364">
        <v>2</v>
      </c>
      <c r="AM36" s="364">
        <v>2</v>
      </c>
      <c r="AN36" s="364">
        <v>2</v>
      </c>
      <c r="AO36" s="364">
        <v>2</v>
      </c>
      <c r="AP36" s="364">
        <v>2</v>
      </c>
      <c r="AQ36" s="364">
        <v>2</v>
      </c>
      <c r="AR36" s="364">
        <v>2</v>
      </c>
      <c r="AS36" s="364">
        <v>2</v>
      </c>
      <c r="AT36" s="364">
        <v>2</v>
      </c>
      <c r="AU36" s="364">
        <v>2</v>
      </c>
      <c r="AV36" s="364">
        <v>2</v>
      </c>
      <c r="AW36" s="364">
        <v>2</v>
      </c>
      <c r="AX36" s="364">
        <v>2</v>
      </c>
      <c r="AY36" s="364">
        <v>2</v>
      </c>
      <c r="AZ36" s="364">
        <v>2</v>
      </c>
      <c r="BA36" s="364">
        <v>2</v>
      </c>
      <c r="BB36" s="364">
        <v>2</v>
      </c>
      <c r="BC36" s="364">
        <v>2</v>
      </c>
      <c r="BD36" s="364">
        <v>2</v>
      </c>
      <c r="BE36" s="364">
        <v>2</v>
      </c>
      <c r="BF36" s="364">
        <v>2</v>
      </c>
      <c r="BG36" s="364">
        <v>2</v>
      </c>
      <c r="BH36" s="364">
        <v>2</v>
      </c>
      <c r="BI36" s="364">
        <v>2</v>
      </c>
      <c r="BJ36" s="364">
        <v>2</v>
      </c>
      <c r="BK36" s="364">
        <v>2</v>
      </c>
      <c r="BL36" s="364">
        <v>2</v>
      </c>
      <c r="BM36" s="364">
        <v>2</v>
      </c>
      <c r="BN36" s="364">
        <v>2</v>
      </c>
      <c r="BO36" s="364">
        <v>2</v>
      </c>
      <c r="BP36" s="364">
        <v>2</v>
      </c>
      <c r="BQ36" s="364">
        <v>2</v>
      </c>
      <c r="BR36" s="364">
        <v>2</v>
      </c>
      <c r="BS36" s="364">
        <v>2</v>
      </c>
      <c r="BT36" s="398"/>
    </row>
    <row r="37" spans="1:74" s="50" customFormat="1" ht="14.4" x14ac:dyDescent="0.3">
      <c r="A37" s="51"/>
      <c r="B37" s="83" t="s">
        <v>134</v>
      </c>
      <c r="C37" s="261" t="s">
        <v>34</v>
      </c>
      <c r="D37" s="386">
        <v>123.19097017524</v>
      </c>
      <c r="E37" s="262" t="s">
        <v>14</v>
      </c>
      <c r="F37" s="263" t="s">
        <v>7</v>
      </c>
      <c r="G37" s="315"/>
      <c r="H37" s="315"/>
      <c r="I37" s="315"/>
      <c r="J37" s="315"/>
      <c r="K37" s="315"/>
      <c r="L37" s="315"/>
      <c r="M37" s="315"/>
      <c r="N37" s="380">
        <f>ROUND(SUM(N30:N31)*0.2,0)</f>
        <v>11</v>
      </c>
      <c r="O37" s="380">
        <f>ROUND(SUM(O30:O31)*0.2,0)</f>
        <v>27</v>
      </c>
      <c r="P37" s="372">
        <f>ROUND(SUM(P30:P31)*0.2,0)</f>
        <v>39</v>
      </c>
      <c r="Q37" s="364">
        <f t="shared" ref="Q37" si="17">ROUND(SUM(Q30:Q31)*0.2,0)</f>
        <v>54</v>
      </c>
      <c r="R37" s="364">
        <f t="shared" ref="R37:S37" si="18">ROUND(SUM(R30:R31)*0.2,0)</f>
        <v>62</v>
      </c>
      <c r="S37" s="364">
        <f t="shared" si="18"/>
        <v>63</v>
      </c>
      <c r="T37" s="364">
        <f t="shared" ref="T37:BS37" si="19">ROUND(SUM(T30:T31)*0.2,0)</f>
        <v>65</v>
      </c>
      <c r="U37" s="364">
        <f t="shared" si="19"/>
        <v>66</v>
      </c>
      <c r="V37" s="364">
        <f t="shared" si="19"/>
        <v>68</v>
      </c>
      <c r="W37" s="364">
        <f t="shared" si="19"/>
        <v>69</v>
      </c>
      <c r="X37" s="364">
        <f t="shared" si="19"/>
        <v>72</v>
      </c>
      <c r="Y37" s="372">
        <f t="shared" si="19"/>
        <v>73</v>
      </c>
      <c r="Z37" s="364">
        <f t="shared" si="19"/>
        <v>74</v>
      </c>
      <c r="AA37" s="372">
        <f t="shared" si="19"/>
        <v>75</v>
      </c>
      <c r="AB37" s="380">
        <f t="shared" si="19"/>
        <v>77</v>
      </c>
      <c r="AC37" s="364">
        <f t="shared" si="19"/>
        <v>79</v>
      </c>
      <c r="AD37" s="364">
        <f t="shared" si="19"/>
        <v>81</v>
      </c>
      <c r="AE37" s="364">
        <f t="shared" si="19"/>
        <v>81</v>
      </c>
      <c r="AF37" s="364">
        <f t="shared" si="19"/>
        <v>82</v>
      </c>
      <c r="AG37" s="364">
        <f t="shared" si="19"/>
        <v>83</v>
      </c>
      <c r="AH37" s="364">
        <f t="shared" si="19"/>
        <v>84</v>
      </c>
      <c r="AI37" s="364">
        <f t="shared" si="19"/>
        <v>85</v>
      </c>
      <c r="AJ37" s="364">
        <f t="shared" si="19"/>
        <v>85</v>
      </c>
      <c r="AK37" s="364">
        <f t="shared" si="19"/>
        <v>86</v>
      </c>
      <c r="AL37" s="364">
        <f t="shared" si="19"/>
        <v>87</v>
      </c>
      <c r="AM37" s="364">
        <f t="shared" si="19"/>
        <v>87</v>
      </c>
      <c r="AN37" s="364">
        <f t="shared" si="19"/>
        <v>88</v>
      </c>
      <c r="AO37" s="364">
        <f t="shared" si="19"/>
        <v>88</v>
      </c>
      <c r="AP37" s="364">
        <f t="shared" si="19"/>
        <v>88</v>
      </c>
      <c r="AQ37" s="364">
        <f t="shared" si="19"/>
        <v>89</v>
      </c>
      <c r="AR37" s="364">
        <f t="shared" si="19"/>
        <v>90</v>
      </c>
      <c r="AS37" s="364">
        <f t="shared" si="19"/>
        <v>90</v>
      </c>
      <c r="AT37" s="364">
        <f t="shared" si="19"/>
        <v>91</v>
      </c>
      <c r="AU37" s="364">
        <f t="shared" si="19"/>
        <v>91</v>
      </c>
      <c r="AV37" s="364">
        <f t="shared" si="19"/>
        <v>91</v>
      </c>
      <c r="AW37" s="364">
        <f t="shared" si="19"/>
        <v>92</v>
      </c>
      <c r="AX37" s="364">
        <f t="shared" si="19"/>
        <v>92</v>
      </c>
      <c r="AY37" s="364">
        <f t="shared" si="19"/>
        <v>93</v>
      </c>
      <c r="AZ37" s="364">
        <f t="shared" si="19"/>
        <v>93</v>
      </c>
      <c r="BA37" s="364">
        <f t="shared" si="19"/>
        <v>93</v>
      </c>
      <c r="BB37" s="364">
        <f t="shared" si="19"/>
        <v>94</v>
      </c>
      <c r="BC37" s="364">
        <f t="shared" si="19"/>
        <v>94</v>
      </c>
      <c r="BD37" s="364">
        <f t="shared" si="19"/>
        <v>94</v>
      </c>
      <c r="BE37" s="364">
        <f t="shared" si="19"/>
        <v>94</v>
      </c>
      <c r="BF37" s="364">
        <f t="shared" si="19"/>
        <v>95</v>
      </c>
      <c r="BG37" s="364">
        <f t="shared" si="19"/>
        <v>95</v>
      </c>
      <c r="BH37" s="364">
        <f t="shared" si="19"/>
        <v>95</v>
      </c>
      <c r="BI37" s="364">
        <f t="shared" si="19"/>
        <v>95</v>
      </c>
      <c r="BJ37" s="364">
        <f t="shared" si="19"/>
        <v>96</v>
      </c>
      <c r="BK37" s="364">
        <f t="shared" si="19"/>
        <v>96</v>
      </c>
      <c r="BL37" s="364">
        <f t="shared" si="19"/>
        <v>96</v>
      </c>
      <c r="BM37" s="364">
        <f t="shared" si="19"/>
        <v>96</v>
      </c>
      <c r="BN37" s="364">
        <f t="shared" si="19"/>
        <v>97</v>
      </c>
      <c r="BO37" s="364">
        <f t="shared" si="19"/>
        <v>97</v>
      </c>
      <c r="BP37" s="364">
        <f t="shared" si="19"/>
        <v>97</v>
      </c>
      <c r="BQ37" s="364">
        <f t="shared" si="19"/>
        <v>97</v>
      </c>
      <c r="BR37" s="364">
        <f t="shared" si="19"/>
        <v>97</v>
      </c>
      <c r="BS37" s="364">
        <f t="shared" si="19"/>
        <v>98</v>
      </c>
      <c r="BT37" s="398"/>
      <c r="BV37" s="50" t="s">
        <v>286</v>
      </c>
    </row>
    <row r="38" spans="1:74" s="50" customFormat="1" ht="14.4" x14ac:dyDescent="0.3">
      <c r="A38" s="51"/>
      <c r="B38" s="83" t="s">
        <v>135</v>
      </c>
      <c r="C38" s="261" t="s">
        <v>34</v>
      </c>
      <c r="D38" s="386">
        <v>96.462639149880289</v>
      </c>
      <c r="E38" s="262" t="s">
        <v>14</v>
      </c>
      <c r="F38" s="263" t="s">
        <v>7</v>
      </c>
      <c r="G38" s="315"/>
      <c r="H38" s="315"/>
      <c r="I38" s="315"/>
      <c r="J38" s="315"/>
      <c r="K38" s="315"/>
      <c r="L38" s="315"/>
      <c r="M38" s="315"/>
      <c r="N38" s="380">
        <v>2</v>
      </c>
      <c r="O38" s="380">
        <v>2</v>
      </c>
      <c r="P38" s="372">
        <v>2</v>
      </c>
      <c r="Q38" s="364">
        <v>3</v>
      </c>
      <c r="R38" s="364">
        <v>3</v>
      </c>
      <c r="S38" s="364">
        <v>3</v>
      </c>
      <c r="T38" s="364">
        <v>3</v>
      </c>
      <c r="U38" s="364">
        <v>3</v>
      </c>
      <c r="V38" s="364">
        <v>3</v>
      </c>
      <c r="W38" s="364">
        <v>3</v>
      </c>
      <c r="X38" s="364">
        <v>3</v>
      </c>
      <c r="Y38" s="372">
        <v>3</v>
      </c>
      <c r="Z38" s="364">
        <v>3</v>
      </c>
      <c r="AA38" s="372">
        <v>3</v>
      </c>
      <c r="AB38" s="380">
        <v>3</v>
      </c>
      <c r="AC38" s="364">
        <v>3</v>
      </c>
      <c r="AD38" s="364">
        <v>3</v>
      </c>
      <c r="AE38" s="364">
        <v>3</v>
      </c>
      <c r="AF38" s="364">
        <v>3</v>
      </c>
      <c r="AG38" s="364">
        <v>3</v>
      </c>
      <c r="AH38" s="364">
        <v>3</v>
      </c>
      <c r="AI38" s="364">
        <v>3</v>
      </c>
      <c r="AJ38" s="364">
        <v>3</v>
      </c>
      <c r="AK38" s="364">
        <v>3</v>
      </c>
      <c r="AL38" s="364">
        <v>3</v>
      </c>
      <c r="AM38" s="364">
        <v>3</v>
      </c>
      <c r="AN38" s="364">
        <v>3</v>
      </c>
      <c r="AO38" s="364">
        <v>3</v>
      </c>
      <c r="AP38" s="364">
        <v>3</v>
      </c>
      <c r="AQ38" s="364">
        <v>3</v>
      </c>
      <c r="AR38" s="364">
        <v>3</v>
      </c>
      <c r="AS38" s="364">
        <v>3</v>
      </c>
      <c r="AT38" s="364">
        <v>3</v>
      </c>
      <c r="AU38" s="364">
        <v>3</v>
      </c>
      <c r="AV38" s="364">
        <v>3</v>
      </c>
      <c r="AW38" s="364">
        <v>3</v>
      </c>
      <c r="AX38" s="364">
        <v>3</v>
      </c>
      <c r="AY38" s="364">
        <v>3</v>
      </c>
      <c r="AZ38" s="364">
        <v>3</v>
      </c>
      <c r="BA38" s="364">
        <v>3</v>
      </c>
      <c r="BB38" s="364">
        <v>3</v>
      </c>
      <c r="BC38" s="364">
        <v>3</v>
      </c>
      <c r="BD38" s="364">
        <v>3</v>
      </c>
      <c r="BE38" s="364">
        <v>3</v>
      </c>
      <c r="BF38" s="364">
        <v>3</v>
      </c>
      <c r="BG38" s="364">
        <v>3</v>
      </c>
      <c r="BH38" s="364">
        <v>3</v>
      </c>
      <c r="BI38" s="364">
        <v>3</v>
      </c>
      <c r="BJ38" s="364">
        <v>3</v>
      </c>
      <c r="BK38" s="364">
        <v>3</v>
      </c>
      <c r="BL38" s="364">
        <v>3</v>
      </c>
      <c r="BM38" s="364">
        <v>3</v>
      </c>
      <c r="BN38" s="364">
        <v>3</v>
      </c>
      <c r="BO38" s="364">
        <v>3</v>
      </c>
      <c r="BP38" s="364">
        <v>3</v>
      </c>
      <c r="BQ38" s="364">
        <v>3</v>
      </c>
      <c r="BR38" s="364">
        <v>3</v>
      </c>
      <c r="BS38" s="364">
        <v>3</v>
      </c>
      <c r="BT38" s="398"/>
      <c r="BV38" s="50" t="s">
        <v>278</v>
      </c>
    </row>
    <row r="39" spans="1:74" s="50" customFormat="1" ht="14.4" x14ac:dyDescent="0.3">
      <c r="A39" s="51"/>
      <c r="B39" s="83" t="s">
        <v>252</v>
      </c>
      <c r="C39" s="261" t="s">
        <v>34</v>
      </c>
      <c r="D39" s="386">
        <v>94.762242744519995</v>
      </c>
      <c r="E39" s="262" t="s">
        <v>14</v>
      </c>
      <c r="F39" s="263" t="s">
        <v>7</v>
      </c>
      <c r="G39" s="315"/>
      <c r="H39" s="315"/>
      <c r="I39" s="315"/>
      <c r="J39" s="315"/>
      <c r="K39" s="315"/>
      <c r="L39" s="315"/>
      <c r="M39" s="315"/>
      <c r="N39" s="380">
        <f t="shared" ref="N39:P39" si="20">ROUND(2*8*1.05,0)</f>
        <v>17</v>
      </c>
      <c r="O39" s="380">
        <f t="shared" si="20"/>
        <v>17</v>
      </c>
      <c r="P39" s="372">
        <f t="shared" si="20"/>
        <v>17</v>
      </c>
      <c r="Q39" s="364">
        <f t="shared" ref="Q39:BS39" si="21">ROUND(3*8*1.05,0)</f>
        <v>25</v>
      </c>
      <c r="R39" s="364">
        <f t="shared" si="21"/>
        <v>25</v>
      </c>
      <c r="S39" s="364">
        <f t="shared" si="21"/>
        <v>25</v>
      </c>
      <c r="T39" s="364">
        <f t="shared" si="21"/>
        <v>25</v>
      </c>
      <c r="U39" s="364">
        <f t="shared" si="21"/>
        <v>25</v>
      </c>
      <c r="V39" s="364">
        <f t="shared" si="21"/>
        <v>25</v>
      </c>
      <c r="W39" s="364">
        <f t="shared" si="21"/>
        <v>25</v>
      </c>
      <c r="X39" s="364">
        <f t="shared" si="21"/>
        <v>25</v>
      </c>
      <c r="Y39" s="372">
        <f t="shared" si="21"/>
        <v>25</v>
      </c>
      <c r="Z39" s="364">
        <f t="shared" si="21"/>
        <v>25</v>
      </c>
      <c r="AA39" s="372">
        <f t="shared" si="21"/>
        <v>25</v>
      </c>
      <c r="AB39" s="380">
        <f t="shared" si="21"/>
        <v>25</v>
      </c>
      <c r="AC39" s="364">
        <f t="shared" si="21"/>
        <v>25</v>
      </c>
      <c r="AD39" s="364">
        <f t="shared" si="21"/>
        <v>25</v>
      </c>
      <c r="AE39" s="364">
        <f t="shared" si="21"/>
        <v>25</v>
      </c>
      <c r="AF39" s="364">
        <f t="shared" si="21"/>
        <v>25</v>
      </c>
      <c r="AG39" s="364">
        <f t="shared" si="21"/>
        <v>25</v>
      </c>
      <c r="AH39" s="364">
        <f t="shared" si="21"/>
        <v>25</v>
      </c>
      <c r="AI39" s="364">
        <f t="shared" si="21"/>
        <v>25</v>
      </c>
      <c r="AJ39" s="364">
        <f t="shared" si="21"/>
        <v>25</v>
      </c>
      <c r="AK39" s="364">
        <f t="shared" si="21"/>
        <v>25</v>
      </c>
      <c r="AL39" s="364">
        <f t="shared" si="21"/>
        <v>25</v>
      </c>
      <c r="AM39" s="364">
        <f t="shared" si="21"/>
        <v>25</v>
      </c>
      <c r="AN39" s="364">
        <f t="shared" si="21"/>
        <v>25</v>
      </c>
      <c r="AO39" s="364">
        <f t="shared" si="21"/>
        <v>25</v>
      </c>
      <c r="AP39" s="364">
        <f t="shared" si="21"/>
        <v>25</v>
      </c>
      <c r="AQ39" s="364">
        <f t="shared" si="21"/>
        <v>25</v>
      </c>
      <c r="AR39" s="364">
        <f t="shared" si="21"/>
        <v>25</v>
      </c>
      <c r="AS39" s="364">
        <f t="shared" si="21"/>
        <v>25</v>
      </c>
      <c r="AT39" s="364">
        <f t="shared" si="21"/>
        <v>25</v>
      </c>
      <c r="AU39" s="364">
        <f t="shared" si="21"/>
        <v>25</v>
      </c>
      <c r="AV39" s="364">
        <f t="shared" si="21"/>
        <v>25</v>
      </c>
      <c r="AW39" s="364">
        <f t="shared" si="21"/>
        <v>25</v>
      </c>
      <c r="AX39" s="364">
        <f t="shared" si="21"/>
        <v>25</v>
      </c>
      <c r="AY39" s="364">
        <f t="shared" si="21"/>
        <v>25</v>
      </c>
      <c r="AZ39" s="364">
        <f t="shared" si="21"/>
        <v>25</v>
      </c>
      <c r="BA39" s="364">
        <f t="shared" si="21"/>
        <v>25</v>
      </c>
      <c r="BB39" s="364">
        <f t="shared" si="21"/>
        <v>25</v>
      </c>
      <c r="BC39" s="364">
        <f t="shared" si="21"/>
        <v>25</v>
      </c>
      <c r="BD39" s="364">
        <f t="shared" si="21"/>
        <v>25</v>
      </c>
      <c r="BE39" s="364">
        <f t="shared" si="21"/>
        <v>25</v>
      </c>
      <c r="BF39" s="364">
        <f t="shared" si="21"/>
        <v>25</v>
      </c>
      <c r="BG39" s="364">
        <f t="shared" si="21"/>
        <v>25</v>
      </c>
      <c r="BH39" s="364">
        <f t="shared" si="21"/>
        <v>25</v>
      </c>
      <c r="BI39" s="364">
        <f t="shared" si="21"/>
        <v>25</v>
      </c>
      <c r="BJ39" s="364">
        <f t="shared" si="21"/>
        <v>25</v>
      </c>
      <c r="BK39" s="364">
        <f t="shared" si="21"/>
        <v>25</v>
      </c>
      <c r="BL39" s="364">
        <f t="shared" si="21"/>
        <v>25</v>
      </c>
      <c r="BM39" s="364">
        <f t="shared" si="21"/>
        <v>25</v>
      </c>
      <c r="BN39" s="364">
        <f t="shared" si="21"/>
        <v>25</v>
      </c>
      <c r="BO39" s="364">
        <f t="shared" si="21"/>
        <v>25</v>
      </c>
      <c r="BP39" s="364">
        <f t="shared" si="21"/>
        <v>25</v>
      </c>
      <c r="BQ39" s="364">
        <f t="shared" si="21"/>
        <v>25</v>
      </c>
      <c r="BR39" s="364">
        <f t="shared" si="21"/>
        <v>25</v>
      </c>
      <c r="BS39" s="364">
        <f t="shared" si="21"/>
        <v>25</v>
      </c>
      <c r="BT39" s="398"/>
      <c r="BV39" s="50" t="s">
        <v>287</v>
      </c>
    </row>
    <row r="40" spans="1:74" customFormat="1" ht="14.4" x14ac:dyDescent="0.3">
      <c r="A40" s="35"/>
      <c r="B40" s="82" t="s">
        <v>136</v>
      </c>
      <c r="C40" s="51"/>
      <c r="D40" s="51"/>
      <c r="E40" s="51"/>
      <c r="F40" s="562"/>
      <c r="G40" s="562"/>
      <c r="H40" s="562"/>
      <c r="I40" s="562"/>
      <c r="J40" s="478"/>
      <c r="K40" s="75"/>
      <c r="L40" s="478"/>
      <c r="M40" s="478"/>
      <c r="N40" s="524"/>
      <c r="O40" s="550"/>
      <c r="P40" s="549"/>
      <c r="Q40" s="523"/>
      <c r="R40" s="523"/>
      <c r="S40" s="523"/>
      <c r="T40" s="523"/>
      <c r="U40" s="51"/>
      <c r="V40" s="51"/>
      <c r="W40" s="51"/>
      <c r="X40" s="51"/>
      <c r="Y40" s="522"/>
      <c r="Z40" s="51"/>
      <c r="AA40" s="522"/>
      <c r="AB40" s="524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399"/>
      <c r="BV40" s="177"/>
    </row>
    <row r="41" spans="1:74" s="50" customFormat="1" ht="14.4" x14ac:dyDescent="0.3">
      <c r="A41" s="51"/>
      <c r="B41" s="83" t="s">
        <v>247</v>
      </c>
      <c r="C41" s="261" t="s">
        <v>34</v>
      </c>
      <c r="D41" s="386">
        <v>544.85490684657657</v>
      </c>
      <c r="E41" s="262" t="s">
        <v>14</v>
      </c>
      <c r="F41" s="264" t="s">
        <v>7</v>
      </c>
      <c r="G41" s="315"/>
      <c r="H41" s="315"/>
      <c r="I41" s="315"/>
      <c r="J41" s="315"/>
      <c r="K41" s="315"/>
      <c r="L41" s="315"/>
      <c r="M41" s="315"/>
      <c r="N41" s="380">
        <v>1</v>
      </c>
      <c r="O41" s="380">
        <v>1</v>
      </c>
      <c r="P41" s="372">
        <v>1</v>
      </c>
      <c r="Q41" s="364">
        <v>1</v>
      </c>
      <c r="R41" s="364">
        <v>1</v>
      </c>
      <c r="S41" s="364">
        <v>1</v>
      </c>
      <c r="T41" s="364">
        <v>1</v>
      </c>
      <c r="U41" s="364">
        <v>1</v>
      </c>
      <c r="V41" s="364">
        <v>1</v>
      </c>
      <c r="W41" s="364">
        <v>1</v>
      </c>
      <c r="X41" s="364">
        <v>1</v>
      </c>
      <c r="Y41" s="372">
        <v>1</v>
      </c>
      <c r="Z41" s="364">
        <v>1</v>
      </c>
      <c r="AA41" s="372">
        <v>1</v>
      </c>
      <c r="AB41" s="380">
        <v>1</v>
      </c>
      <c r="AC41" s="364">
        <v>1</v>
      </c>
      <c r="AD41" s="364">
        <f>AC41</f>
        <v>1</v>
      </c>
      <c r="AE41" s="364">
        <f t="shared" ref="AE41:BS45" si="22">AD41</f>
        <v>1</v>
      </c>
      <c r="AF41" s="364">
        <f t="shared" si="22"/>
        <v>1</v>
      </c>
      <c r="AG41" s="364">
        <f t="shared" si="22"/>
        <v>1</v>
      </c>
      <c r="AH41" s="364">
        <f t="shared" si="22"/>
        <v>1</v>
      </c>
      <c r="AI41" s="364">
        <f t="shared" si="22"/>
        <v>1</v>
      </c>
      <c r="AJ41" s="364">
        <f t="shared" si="22"/>
        <v>1</v>
      </c>
      <c r="AK41" s="364">
        <f t="shared" si="22"/>
        <v>1</v>
      </c>
      <c r="AL41" s="364">
        <f t="shared" si="22"/>
        <v>1</v>
      </c>
      <c r="AM41" s="364">
        <f t="shared" si="22"/>
        <v>1</v>
      </c>
      <c r="AN41" s="364">
        <f t="shared" si="22"/>
        <v>1</v>
      </c>
      <c r="AO41" s="364">
        <f t="shared" si="22"/>
        <v>1</v>
      </c>
      <c r="AP41" s="364">
        <f t="shared" si="22"/>
        <v>1</v>
      </c>
      <c r="AQ41" s="364">
        <f t="shared" si="22"/>
        <v>1</v>
      </c>
      <c r="AR41" s="364">
        <f t="shared" si="22"/>
        <v>1</v>
      </c>
      <c r="AS41" s="364">
        <f t="shared" si="22"/>
        <v>1</v>
      </c>
      <c r="AT41" s="364">
        <f t="shared" si="22"/>
        <v>1</v>
      </c>
      <c r="AU41" s="364">
        <f t="shared" si="22"/>
        <v>1</v>
      </c>
      <c r="AV41" s="364">
        <f t="shared" si="22"/>
        <v>1</v>
      </c>
      <c r="AW41" s="364">
        <f t="shared" si="22"/>
        <v>1</v>
      </c>
      <c r="AX41" s="364">
        <f t="shared" si="22"/>
        <v>1</v>
      </c>
      <c r="AY41" s="364">
        <f t="shared" si="22"/>
        <v>1</v>
      </c>
      <c r="AZ41" s="364">
        <f t="shared" si="22"/>
        <v>1</v>
      </c>
      <c r="BA41" s="364">
        <f t="shared" si="22"/>
        <v>1</v>
      </c>
      <c r="BB41" s="364">
        <f t="shared" si="22"/>
        <v>1</v>
      </c>
      <c r="BC41" s="364">
        <f t="shared" si="22"/>
        <v>1</v>
      </c>
      <c r="BD41" s="364">
        <f t="shared" si="22"/>
        <v>1</v>
      </c>
      <c r="BE41" s="364">
        <f t="shared" si="22"/>
        <v>1</v>
      </c>
      <c r="BF41" s="364">
        <f t="shared" si="22"/>
        <v>1</v>
      </c>
      <c r="BG41" s="364">
        <f t="shared" si="22"/>
        <v>1</v>
      </c>
      <c r="BH41" s="364">
        <f t="shared" si="22"/>
        <v>1</v>
      </c>
      <c r="BI41" s="364">
        <f t="shared" si="22"/>
        <v>1</v>
      </c>
      <c r="BJ41" s="364">
        <f t="shared" si="22"/>
        <v>1</v>
      </c>
      <c r="BK41" s="364">
        <f t="shared" si="22"/>
        <v>1</v>
      </c>
      <c r="BL41" s="364">
        <f t="shared" si="22"/>
        <v>1</v>
      </c>
      <c r="BM41" s="364">
        <f t="shared" si="22"/>
        <v>1</v>
      </c>
      <c r="BN41" s="364">
        <f t="shared" si="22"/>
        <v>1</v>
      </c>
      <c r="BO41" s="364">
        <f t="shared" si="22"/>
        <v>1</v>
      </c>
      <c r="BP41" s="364">
        <f t="shared" si="22"/>
        <v>1</v>
      </c>
      <c r="BQ41" s="364">
        <f t="shared" si="22"/>
        <v>1</v>
      </c>
      <c r="BR41" s="364">
        <f t="shared" si="22"/>
        <v>1</v>
      </c>
      <c r="BS41" s="364">
        <f t="shared" si="22"/>
        <v>1</v>
      </c>
      <c r="BT41" s="398"/>
      <c r="BV41" s="50">
        <v>1</v>
      </c>
    </row>
    <row r="42" spans="1:74" s="50" customFormat="1" ht="14.4" x14ac:dyDescent="0.3">
      <c r="A42" s="51"/>
      <c r="B42" s="83" t="s">
        <v>248</v>
      </c>
      <c r="C42" s="261" t="s">
        <v>34</v>
      </c>
      <c r="D42" s="386">
        <v>316.90364216131945</v>
      </c>
      <c r="E42" s="262" t="s">
        <v>14</v>
      </c>
      <c r="F42" s="264" t="s">
        <v>7</v>
      </c>
      <c r="G42" s="315"/>
      <c r="H42" s="315"/>
      <c r="I42" s="315"/>
      <c r="J42" s="315"/>
      <c r="K42" s="315"/>
      <c r="L42" s="315"/>
      <c r="M42" s="315"/>
      <c r="N42" s="380">
        <v>2</v>
      </c>
      <c r="O42" s="380">
        <v>2</v>
      </c>
      <c r="P42" s="372">
        <v>2</v>
      </c>
      <c r="Q42" s="364">
        <v>2</v>
      </c>
      <c r="R42" s="364">
        <v>2</v>
      </c>
      <c r="S42" s="364">
        <v>2</v>
      </c>
      <c r="T42" s="364">
        <v>2</v>
      </c>
      <c r="U42" s="364">
        <v>2</v>
      </c>
      <c r="V42" s="364">
        <v>2</v>
      </c>
      <c r="W42" s="364">
        <v>2</v>
      </c>
      <c r="X42" s="364">
        <v>2</v>
      </c>
      <c r="Y42" s="372">
        <v>2</v>
      </c>
      <c r="Z42" s="364">
        <v>2</v>
      </c>
      <c r="AA42" s="372">
        <v>2</v>
      </c>
      <c r="AB42" s="380">
        <v>2</v>
      </c>
      <c r="AC42" s="364">
        <v>2</v>
      </c>
      <c r="AD42" s="364">
        <f t="shared" ref="AD42:AS45" si="23">AC42</f>
        <v>2</v>
      </c>
      <c r="AE42" s="364">
        <f t="shared" si="23"/>
        <v>2</v>
      </c>
      <c r="AF42" s="364">
        <f t="shared" si="23"/>
        <v>2</v>
      </c>
      <c r="AG42" s="364">
        <f t="shared" si="23"/>
        <v>2</v>
      </c>
      <c r="AH42" s="364">
        <f t="shared" si="23"/>
        <v>2</v>
      </c>
      <c r="AI42" s="364">
        <f t="shared" si="23"/>
        <v>2</v>
      </c>
      <c r="AJ42" s="364">
        <f t="shared" si="23"/>
        <v>2</v>
      </c>
      <c r="AK42" s="364">
        <f t="shared" si="23"/>
        <v>2</v>
      </c>
      <c r="AL42" s="364">
        <f t="shared" si="23"/>
        <v>2</v>
      </c>
      <c r="AM42" s="364">
        <f t="shared" si="23"/>
        <v>2</v>
      </c>
      <c r="AN42" s="364">
        <f t="shared" si="23"/>
        <v>2</v>
      </c>
      <c r="AO42" s="364">
        <f t="shared" si="23"/>
        <v>2</v>
      </c>
      <c r="AP42" s="364">
        <f t="shared" si="23"/>
        <v>2</v>
      </c>
      <c r="AQ42" s="364">
        <f t="shared" si="23"/>
        <v>2</v>
      </c>
      <c r="AR42" s="364">
        <f t="shared" si="23"/>
        <v>2</v>
      </c>
      <c r="AS42" s="364">
        <f t="shared" si="23"/>
        <v>2</v>
      </c>
      <c r="AT42" s="364">
        <f t="shared" si="22"/>
        <v>2</v>
      </c>
      <c r="AU42" s="364">
        <f t="shared" si="22"/>
        <v>2</v>
      </c>
      <c r="AV42" s="364">
        <f t="shared" si="22"/>
        <v>2</v>
      </c>
      <c r="AW42" s="364">
        <f t="shared" si="22"/>
        <v>2</v>
      </c>
      <c r="AX42" s="364">
        <f t="shared" si="22"/>
        <v>2</v>
      </c>
      <c r="AY42" s="364">
        <f t="shared" si="22"/>
        <v>2</v>
      </c>
      <c r="AZ42" s="364">
        <f t="shared" si="22"/>
        <v>2</v>
      </c>
      <c r="BA42" s="364">
        <f t="shared" si="22"/>
        <v>2</v>
      </c>
      <c r="BB42" s="364">
        <f t="shared" si="22"/>
        <v>2</v>
      </c>
      <c r="BC42" s="364">
        <f t="shared" si="22"/>
        <v>2</v>
      </c>
      <c r="BD42" s="364">
        <f t="shared" si="22"/>
        <v>2</v>
      </c>
      <c r="BE42" s="364">
        <f t="shared" si="22"/>
        <v>2</v>
      </c>
      <c r="BF42" s="364">
        <f t="shared" si="22"/>
        <v>2</v>
      </c>
      <c r="BG42" s="364">
        <f t="shared" si="22"/>
        <v>2</v>
      </c>
      <c r="BH42" s="364">
        <f t="shared" si="22"/>
        <v>2</v>
      </c>
      <c r="BI42" s="364">
        <f t="shared" si="22"/>
        <v>2</v>
      </c>
      <c r="BJ42" s="364">
        <f t="shared" si="22"/>
        <v>2</v>
      </c>
      <c r="BK42" s="364">
        <f t="shared" si="22"/>
        <v>2</v>
      </c>
      <c r="BL42" s="364">
        <f t="shared" si="22"/>
        <v>2</v>
      </c>
      <c r="BM42" s="364">
        <f t="shared" si="22"/>
        <v>2</v>
      </c>
      <c r="BN42" s="364">
        <f t="shared" si="22"/>
        <v>2</v>
      </c>
      <c r="BO42" s="364">
        <f t="shared" si="22"/>
        <v>2</v>
      </c>
      <c r="BP42" s="364">
        <f t="shared" si="22"/>
        <v>2</v>
      </c>
      <c r="BQ42" s="364">
        <f t="shared" si="22"/>
        <v>2</v>
      </c>
      <c r="BR42" s="364">
        <f t="shared" si="22"/>
        <v>2</v>
      </c>
      <c r="BS42" s="364">
        <f t="shared" si="22"/>
        <v>2</v>
      </c>
      <c r="BT42" s="398"/>
      <c r="BV42" s="50" t="s">
        <v>288</v>
      </c>
    </row>
    <row r="43" spans="1:74" s="50" customFormat="1" ht="14.4" x14ac:dyDescent="0.3">
      <c r="A43" s="51"/>
      <c r="B43" s="83" t="s">
        <v>249</v>
      </c>
      <c r="C43" s="261" t="s">
        <v>34</v>
      </c>
      <c r="D43" s="386">
        <v>125.67120321503999</v>
      </c>
      <c r="E43" s="262" t="s">
        <v>14</v>
      </c>
      <c r="F43" s="264" t="s">
        <v>7</v>
      </c>
      <c r="G43" s="315"/>
      <c r="H43" s="315"/>
      <c r="I43" s="315"/>
      <c r="J43" s="315"/>
      <c r="K43" s="315"/>
      <c r="L43" s="315"/>
      <c r="M43" s="315"/>
      <c r="N43" s="380">
        <v>9</v>
      </c>
      <c r="O43" s="380">
        <v>9</v>
      </c>
      <c r="P43" s="372">
        <v>9</v>
      </c>
      <c r="Q43" s="364">
        <v>9</v>
      </c>
      <c r="R43" s="364">
        <v>9</v>
      </c>
      <c r="S43" s="364">
        <v>9</v>
      </c>
      <c r="T43" s="364">
        <v>9</v>
      </c>
      <c r="U43" s="364">
        <v>9</v>
      </c>
      <c r="V43" s="364">
        <v>9</v>
      </c>
      <c r="W43" s="364">
        <v>9</v>
      </c>
      <c r="X43" s="364">
        <v>9</v>
      </c>
      <c r="Y43" s="372">
        <v>9</v>
      </c>
      <c r="Z43" s="364">
        <v>9</v>
      </c>
      <c r="AA43" s="372">
        <v>9</v>
      </c>
      <c r="AB43" s="380">
        <v>9</v>
      </c>
      <c r="AC43" s="364">
        <v>9</v>
      </c>
      <c r="AD43" s="364">
        <f t="shared" si="23"/>
        <v>9</v>
      </c>
      <c r="AE43" s="364">
        <f t="shared" si="22"/>
        <v>9</v>
      </c>
      <c r="AF43" s="364">
        <f t="shared" si="22"/>
        <v>9</v>
      </c>
      <c r="AG43" s="364">
        <f t="shared" si="22"/>
        <v>9</v>
      </c>
      <c r="AH43" s="364">
        <f t="shared" si="22"/>
        <v>9</v>
      </c>
      <c r="AI43" s="364">
        <f t="shared" si="22"/>
        <v>9</v>
      </c>
      <c r="AJ43" s="364">
        <f t="shared" si="22"/>
        <v>9</v>
      </c>
      <c r="AK43" s="364">
        <f t="shared" si="22"/>
        <v>9</v>
      </c>
      <c r="AL43" s="364">
        <f t="shared" si="22"/>
        <v>9</v>
      </c>
      <c r="AM43" s="364">
        <f t="shared" si="22"/>
        <v>9</v>
      </c>
      <c r="AN43" s="364">
        <f t="shared" si="22"/>
        <v>9</v>
      </c>
      <c r="AO43" s="364">
        <f t="shared" si="22"/>
        <v>9</v>
      </c>
      <c r="AP43" s="364">
        <f t="shared" si="22"/>
        <v>9</v>
      </c>
      <c r="AQ43" s="364">
        <f t="shared" si="22"/>
        <v>9</v>
      </c>
      <c r="AR43" s="364">
        <f t="shared" si="22"/>
        <v>9</v>
      </c>
      <c r="AS43" s="364">
        <f t="shared" si="22"/>
        <v>9</v>
      </c>
      <c r="AT43" s="364">
        <f t="shared" si="22"/>
        <v>9</v>
      </c>
      <c r="AU43" s="364">
        <f t="shared" si="22"/>
        <v>9</v>
      </c>
      <c r="AV43" s="364">
        <f t="shared" si="22"/>
        <v>9</v>
      </c>
      <c r="AW43" s="364">
        <f t="shared" si="22"/>
        <v>9</v>
      </c>
      <c r="AX43" s="364">
        <f t="shared" si="22"/>
        <v>9</v>
      </c>
      <c r="AY43" s="364">
        <f t="shared" si="22"/>
        <v>9</v>
      </c>
      <c r="AZ43" s="364">
        <f t="shared" si="22"/>
        <v>9</v>
      </c>
      <c r="BA43" s="364">
        <f t="shared" si="22"/>
        <v>9</v>
      </c>
      <c r="BB43" s="364">
        <f t="shared" si="22"/>
        <v>9</v>
      </c>
      <c r="BC43" s="364">
        <f t="shared" si="22"/>
        <v>9</v>
      </c>
      <c r="BD43" s="364">
        <f t="shared" si="22"/>
        <v>9</v>
      </c>
      <c r="BE43" s="364">
        <f t="shared" si="22"/>
        <v>9</v>
      </c>
      <c r="BF43" s="364">
        <f t="shared" si="22"/>
        <v>9</v>
      </c>
      <c r="BG43" s="364">
        <f t="shared" si="22"/>
        <v>9</v>
      </c>
      <c r="BH43" s="364">
        <f t="shared" si="22"/>
        <v>9</v>
      </c>
      <c r="BI43" s="364">
        <f t="shared" si="22"/>
        <v>9</v>
      </c>
      <c r="BJ43" s="364">
        <f t="shared" si="22"/>
        <v>9</v>
      </c>
      <c r="BK43" s="364">
        <f t="shared" si="22"/>
        <v>9</v>
      </c>
      <c r="BL43" s="364">
        <f t="shared" si="22"/>
        <v>9</v>
      </c>
      <c r="BM43" s="364">
        <f t="shared" si="22"/>
        <v>9</v>
      </c>
      <c r="BN43" s="364">
        <f t="shared" si="22"/>
        <v>9</v>
      </c>
      <c r="BO43" s="364">
        <f t="shared" si="22"/>
        <v>9</v>
      </c>
      <c r="BP43" s="364">
        <f t="shared" si="22"/>
        <v>9</v>
      </c>
      <c r="BQ43" s="364">
        <f t="shared" si="22"/>
        <v>9</v>
      </c>
      <c r="BR43" s="364">
        <f t="shared" si="22"/>
        <v>9</v>
      </c>
      <c r="BS43" s="364">
        <f t="shared" si="22"/>
        <v>9</v>
      </c>
      <c r="BT43" s="398"/>
      <c r="BV43" s="50" t="s">
        <v>289</v>
      </c>
    </row>
    <row r="44" spans="1:74" s="50" customFormat="1" ht="14.4" x14ac:dyDescent="0.3">
      <c r="A44" s="51"/>
      <c r="B44" s="83" t="s">
        <v>250</v>
      </c>
      <c r="C44" s="261" t="s">
        <v>34</v>
      </c>
      <c r="D44" s="386">
        <v>94.762242744519995</v>
      </c>
      <c r="E44" s="262" t="s">
        <v>14</v>
      </c>
      <c r="F44" s="264" t="s">
        <v>7</v>
      </c>
      <c r="G44" s="315"/>
      <c r="H44" s="315"/>
      <c r="I44" s="315"/>
      <c r="J44" s="315"/>
      <c r="K44" s="315"/>
      <c r="L44" s="315"/>
      <c r="M44" s="315"/>
      <c r="N44" s="380">
        <v>17</v>
      </c>
      <c r="O44" s="380">
        <v>17</v>
      </c>
      <c r="P44" s="372">
        <v>17</v>
      </c>
      <c r="Q44" s="364">
        <v>17</v>
      </c>
      <c r="R44" s="364">
        <v>17</v>
      </c>
      <c r="S44" s="364">
        <v>17</v>
      </c>
      <c r="T44" s="364">
        <v>17</v>
      </c>
      <c r="U44" s="364">
        <v>17</v>
      </c>
      <c r="V44" s="364">
        <v>17</v>
      </c>
      <c r="W44" s="364">
        <v>17</v>
      </c>
      <c r="X44" s="364">
        <v>17</v>
      </c>
      <c r="Y44" s="372">
        <v>17</v>
      </c>
      <c r="Z44" s="364">
        <v>17</v>
      </c>
      <c r="AA44" s="372">
        <v>17</v>
      </c>
      <c r="AB44" s="380">
        <v>17</v>
      </c>
      <c r="AC44" s="364">
        <v>17</v>
      </c>
      <c r="AD44" s="364">
        <f t="shared" si="23"/>
        <v>17</v>
      </c>
      <c r="AE44" s="364">
        <f t="shared" si="22"/>
        <v>17</v>
      </c>
      <c r="AF44" s="364">
        <f t="shared" si="22"/>
        <v>17</v>
      </c>
      <c r="AG44" s="364">
        <f t="shared" si="22"/>
        <v>17</v>
      </c>
      <c r="AH44" s="364">
        <f t="shared" si="22"/>
        <v>17</v>
      </c>
      <c r="AI44" s="364">
        <f t="shared" si="22"/>
        <v>17</v>
      </c>
      <c r="AJ44" s="364">
        <f t="shared" si="22"/>
        <v>17</v>
      </c>
      <c r="AK44" s="364">
        <f t="shared" si="22"/>
        <v>17</v>
      </c>
      <c r="AL44" s="364">
        <f t="shared" si="22"/>
        <v>17</v>
      </c>
      <c r="AM44" s="364">
        <f t="shared" si="22"/>
        <v>17</v>
      </c>
      <c r="AN44" s="364">
        <f t="shared" si="22"/>
        <v>17</v>
      </c>
      <c r="AO44" s="364">
        <f t="shared" si="22"/>
        <v>17</v>
      </c>
      <c r="AP44" s="364">
        <f t="shared" si="22"/>
        <v>17</v>
      </c>
      <c r="AQ44" s="364">
        <f t="shared" si="22"/>
        <v>17</v>
      </c>
      <c r="AR44" s="364">
        <f t="shared" si="22"/>
        <v>17</v>
      </c>
      <c r="AS44" s="364">
        <f t="shared" si="22"/>
        <v>17</v>
      </c>
      <c r="AT44" s="364">
        <f t="shared" si="22"/>
        <v>17</v>
      </c>
      <c r="AU44" s="364">
        <f t="shared" si="22"/>
        <v>17</v>
      </c>
      <c r="AV44" s="364">
        <f t="shared" si="22"/>
        <v>17</v>
      </c>
      <c r="AW44" s="364">
        <f t="shared" si="22"/>
        <v>17</v>
      </c>
      <c r="AX44" s="364">
        <f t="shared" si="22"/>
        <v>17</v>
      </c>
      <c r="AY44" s="364">
        <f t="shared" si="22"/>
        <v>17</v>
      </c>
      <c r="AZ44" s="364">
        <f t="shared" si="22"/>
        <v>17</v>
      </c>
      <c r="BA44" s="364">
        <f t="shared" si="22"/>
        <v>17</v>
      </c>
      <c r="BB44" s="364">
        <f t="shared" si="22"/>
        <v>17</v>
      </c>
      <c r="BC44" s="364">
        <f t="shared" si="22"/>
        <v>17</v>
      </c>
      <c r="BD44" s="364">
        <f t="shared" si="22"/>
        <v>17</v>
      </c>
      <c r="BE44" s="364">
        <f t="shared" si="22"/>
        <v>17</v>
      </c>
      <c r="BF44" s="364">
        <f t="shared" si="22"/>
        <v>17</v>
      </c>
      <c r="BG44" s="364">
        <f t="shared" si="22"/>
        <v>17</v>
      </c>
      <c r="BH44" s="364">
        <f t="shared" si="22"/>
        <v>17</v>
      </c>
      <c r="BI44" s="364">
        <f t="shared" si="22"/>
        <v>17</v>
      </c>
      <c r="BJ44" s="364">
        <f t="shared" si="22"/>
        <v>17</v>
      </c>
      <c r="BK44" s="364">
        <f t="shared" si="22"/>
        <v>17</v>
      </c>
      <c r="BL44" s="364">
        <f t="shared" si="22"/>
        <v>17</v>
      </c>
      <c r="BM44" s="364">
        <f t="shared" si="22"/>
        <v>17</v>
      </c>
      <c r="BN44" s="364">
        <f t="shared" si="22"/>
        <v>17</v>
      </c>
      <c r="BO44" s="364">
        <f t="shared" si="22"/>
        <v>17</v>
      </c>
      <c r="BP44" s="364">
        <f t="shared" si="22"/>
        <v>17</v>
      </c>
      <c r="BQ44" s="364">
        <f t="shared" si="22"/>
        <v>17</v>
      </c>
      <c r="BR44" s="364">
        <f t="shared" si="22"/>
        <v>17</v>
      </c>
      <c r="BS44" s="364">
        <f t="shared" si="22"/>
        <v>17</v>
      </c>
      <c r="BT44" s="398"/>
      <c r="BV44" s="50" t="s">
        <v>290</v>
      </c>
    </row>
    <row r="45" spans="1:74" s="50" customFormat="1" ht="14.4" x14ac:dyDescent="0.3">
      <c r="A45" s="51"/>
      <c r="B45" s="83" t="s">
        <v>251</v>
      </c>
      <c r="C45" s="261" t="s">
        <v>34</v>
      </c>
      <c r="D45" s="386">
        <v>80.388548114239995</v>
      </c>
      <c r="E45" s="262" t="s">
        <v>14</v>
      </c>
      <c r="F45" s="264" t="s">
        <v>7</v>
      </c>
      <c r="G45" s="315"/>
      <c r="H45" s="315"/>
      <c r="I45" s="315"/>
      <c r="J45" s="315"/>
      <c r="K45" s="315"/>
      <c r="L45" s="315"/>
      <c r="M45" s="315"/>
      <c r="N45" s="380">
        <v>17</v>
      </c>
      <c r="O45" s="380">
        <v>17</v>
      </c>
      <c r="P45" s="372">
        <v>17</v>
      </c>
      <c r="Q45" s="364">
        <v>17</v>
      </c>
      <c r="R45" s="364">
        <v>17</v>
      </c>
      <c r="S45" s="364">
        <v>17</v>
      </c>
      <c r="T45" s="364">
        <v>17</v>
      </c>
      <c r="U45" s="364">
        <v>17</v>
      </c>
      <c r="V45" s="364">
        <v>17</v>
      </c>
      <c r="W45" s="364">
        <v>17</v>
      </c>
      <c r="X45" s="364">
        <v>17</v>
      </c>
      <c r="Y45" s="372">
        <v>17</v>
      </c>
      <c r="Z45" s="364">
        <v>17</v>
      </c>
      <c r="AA45" s="372">
        <v>17</v>
      </c>
      <c r="AB45" s="380">
        <v>17</v>
      </c>
      <c r="AC45" s="364">
        <v>17</v>
      </c>
      <c r="AD45" s="364">
        <f t="shared" si="23"/>
        <v>17</v>
      </c>
      <c r="AE45" s="364">
        <f t="shared" si="22"/>
        <v>17</v>
      </c>
      <c r="AF45" s="364">
        <f t="shared" si="22"/>
        <v>17</v>
      </c>
      <c r="AG45" s="364">
        <f t="shared" si="22"/>
        <v>17</v>
      </c>
      <c r="AH45" s="364">
        <f t="shared" si="22"/>
        <v>17</v>
      </c>
      <c r="AI45" s="364">
        <f t="shared" si="22"/>
        <v>17</v>
      </c>
      <c r="AJ45" s="364">
        <f t="shared" si="22"/>
        <v>17</v>
      </c>
      <c r="AK45" s="364">
        <f t="shared" si="22"/>
        <v>17</v>
      </c>
      <c r="AL45" s="364">
        <f t="shared" si="22"/>
        <v>17</v>
      </c>
      <c r="AM45" s="364">
        <f t="shared" si="22"/>
        <v>17</v>
      </c>
      <c r="AN45" s="364">
        <f t="shared" si="22"/>
        <v>17</v>
      </c>
      <c r="AO45" s="364">
        <f t="shared" si="22"/>
        <v>17</v>
      </c>
      <c r="AP45" s="364">
        <f t="shared" si="22"/>
        <v>17</v>
      </c>
      <c r="AQ45" s="364">
        <f t="shared" si="22"/>
        <v>17</v>
      </c>
      <c r="AR45" s="364">
        <f t="shared" si="22"/>
        <v>17</v>
      </c>
      <c r="AS45" s="364">
        <f t="shared" si="22"/>
        <v>17</v>
      </c>
      <c r="AT45" s="364">
        <f t="shared" si="22"/>
        <v>17</v>
      </c>
      <c r="AU45" s="364">
        <f t="shared" si="22"/>
        <v>17</v>
      </c>
      <c r="AV45" s="364">
        <f t="shared" si="22"/>
        <v>17</v>
      </c>
      <c r="AW45" s="364">
        <f t="shared" si="22"/>
        <v>17</v>
      </c>
      <c r="AX45" s="364">
        <f t="shared" si="22"/>
        <v>17</v>
      </c>
      <c r="AY45" s="364">
        <f t="shared" si="22"/>
        <v>17</v>
      </c>
      <c r="AZ45" s="364">
        <f t="shared" si="22"/>
        <v>17</v>
      </c>
      <c r="BA45" s="364">
        <f t="shared" si="22"/>
        <v>17</v>
      </c>
      <c r="BB45" s="364">
        <f t="shared" si="22"/>
        <v>17</v>
      </c>
      <c r="BC45" s="364">
        <f t="shared" si="22"/>
        <v>17</v>
      </c>
      <c r="BD45" s="364">
        <f t="shared" si="22"/>
        <v>17</v>
      </c>
      <c r="BE45" s="364">
        <f t="shared" si="22"/>
        <v>17</v>
      </c>
      <c r="BF45" s="364">
        <f t="shared" si="22"/>
        <v>17</v>
      </c>
      <c r="BG45" s="364">
        <f t="shared" si="22"/>
        <v>17</v>
      </c>
      <c r="BH45" s="364">
        <f t="shared" si="22"/>
        <v>17</v>
      </c>
      <c r="BI45" s="364">
        <f t="shared" si="22"/>
        <v>17</v>
      </c>
      <c r="BJ45" s="364">
        <f t="shared" si="22"/>
        <v>17</v>
      </c>
      <c r="BK45" s="364">
        <f t="shared" si="22"/>
        <v>17</v>
      </c>
      <c r="BL45" s="364">
        <f t="shared" si="22"/>
        <v>17</v>
      </c>
      <c r="BM45" s="364">
        <f t="shared" si="22"/>
        <v>17</v>
      </c>
      <c r="BN45" s="364">
        <f t="shared" si="22"/>
        <v>17</v>
      </c>
      <c r="BO45" s="364">
        <f t="shared" si="22"/>
        <v>17</v>
      </c>
      <c r="BP45" s="364">
        <f t="shared" si="22"/>
        <v>17</v>
      </c>
      <c r="BQ45" s="364">
        <f t="shared" si="22"/>
        <v>17</v>
      </c>
      <c r="BR45" s="364">
        <f t="shared" si="22"/>
        <v>17</v>
      </c>
      <c r="BS45" s="364">
        <f t="shared" si="22"/>
        <v>17</v>
      </c>
      <c r="BT45" s="398"/>
      <c r="BU45" s="66"/>
      <c r="BV45" s="50" t="s">
        <v>290</v>
      </c>
    </row>
    <row r="46" spans="1:74" customFormat="1" ht="14.4" x14ac:dyDescent="0.3">
      <c r="A46" s="35"/>
      <c r="B46" s="82" t="s">
        <v>137</v>
      </c>
      <c r="C46" s="51"/>
      <c r="D46" s="51"/>
      <c r="E46" s="51"/>
      <c r="F46" s="561"/>
      <c r="G46" s="561"/>
      <c r="H46" s="561"/>
      <c r="I46" s="561"/>
      <c r="J46" s="478"/>
      <c r="K46" s="563"/>
      <c r="L46" s="478"/>
      <c r="M46" s="478"/>
      <c r="N46" s="524"/>
      <c r="O46" s="527"/>
      <c r="P46" s="522"/>
      <c r="Q46" s="523"/>
      <c r="R46" s="523"/>
      <c r="S46" s="523"/>
      <c r="T46" s="523"/>
      <c r="U46" s="51"/>
      <c r="V46" s="51"/>
      <c r="W46" s="51"/>
      <c r="X46" s="51"/>
      <c r="Y46" s="522"/>
      <c r="Z46" s="51"/>
      <c r="AA46" s="522"/>
      <c r="AB46" s="524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399"/>
      <c r="BV46" s="116"/>
    </row>
    <row r="47" spans="1:74" s="50" customFormat="1" ht="14.4" x14ac:dyDescent="0.3">
      <c r="A47" s="51"/>
      <c r="B47" s="83" t="s">
        <v>138</v>
      </c>
      <c r="C47" s="261" t="s">
        <v>34</v>
      </c>
      <c r="D47" s="386">
        <v>544.85490684657657</v>
      </c>
      <c r="E47" s="262" t="s">
        <v>14</v>
      </c>
      <c r="F47" s="264" t="s">
        <v>7</v>
      </c>
      <c r="G47" s="315"/>
      <c r="H47" s="315"/>
      <c r="I47" s="315"/>
      <c r="J47" s="315"/>
      <c r="K47" s="315"/>
      <c r="L47" s="315"/>
      <c r="M47" s="315"/>
      <c r="N47" s="380">
        <v>1</v>
      </c>
      <c r="O47" s="380">
        <v>1</v>
      </c>
      <c r="P47" s="372">
        <v>1</v>
      </c>
      <c r="Q47" s="364">
        <v>1</v>
      </c>
      <c r="R47" s="364">
        <v>1</v>
      </c>
      <c r="S47" s="364">
        <v>1</v>
      </c>
      <c r="T47" s="364">
        <v>1</v>
      </c>
      <c r="U47" s="364">
        <v>1</v>
      </c>
      <c r="V47" s="364">
        <v>1</v>
      </c>
      <c r="W47" s="364">
        <v>1</v>
      </c>
      <c r="X47" s="364">
        <v>1</v>
      </c>
      <c r="Y47" s="372">
        <v>1</v>
      </c>
      <c r="Z47" s="364">
        <v>1</v>
      </c>
      <c r="AA47" s="372">
        <v>1</v>
      </c>
      <c r="AB47" s="380">
        <v>1</v>
      </c>
      <c r="AC47" s="364">
        <v>1</v>
      </c>
      <c r="AD47" s="364">
        <v>1</v>
      </c>
      <c r="AE47" s="364">
        <v>1</v>
      </c>
      <c r="AF47" s="364">
        <v>1</v>
      </c>
      <c r="AG47" s="364">
        <v>1</v>
      </c>
      <c r="AH47" s="364">
        <v>1</v>
      </c>
      <c r="AI47" s="364">
        <v>1</v>
      </c>
      <c r="AJ47" s="364">
        <v>1</v>
      </c>
      <c r="AK47" s="364">
        <v>1</v>
      </c>
      <c r="AL47" s="364">
        <v>1</v>
      </c>
      <c r="AM47" s="364">
        <v>1</v>
      </c>
      <c r="AN47" s="364">
        <v>1</v>
      </c>
      <c r="AO47" s="364">
        <v>1</v>
      </c>
      <c r="AP47" s="364">
        <v>1</v>
      </c>
      <c r="AQ47" s="364">
        <v>1</v>
      </c>
      <c r="AR47" s="364">
        <v>1</v>
      </c>
      <c r="AS47" s="364">
        <v>1</v>
      </c>
      <c r="AT47" s="364">
        <v>1</v>
      </c>
      <c r="AU47" s="364">
        <v>1</v>
      </c>
      <c r="AV47" s="364">
        <v>1</v>
      </c>
      <c r="AW47" s="364">
        <v>1</v>
      </c>
      <c r="AX47" s="364">
        <v>1</v>
      </c>
      <c r="AY47" s="364">
        <v>1</v>
      </c>
      <c r="AZ47" s="364">
        <v>1</v>
      </c>
      <c r="BA47" s="364">
        <v>1</v>
      </c>
      <c r="BB47" s="364">
        <v>1</v>
      </c>
      <c r="BC47" s="364">
        <v>1</v>
      </c>
      <c r="BD47" s="364">
        <v>1</v>
      </c>
      <c r="BE47" s="364">
        <v>1</v>
      </c>
      <c r="BF47" s="364">
        <v>1</v>
      </c>
      <c r="BG47" s="364">
        <v>1</v>
      </c>
      <c r="BH47" s="364">
        <v>1</v>
      </c>
      <c r="BI47" s="364">
        <v>1</v>
      </c>
      <c r="BJ47" s="364">
        <v>1</v>
      </c>
      <c r="BK47" s="364">
        <v>1</v>
      </c>
      <c r="BL47" s="364">
        <v>1</v>
      </c>
      <c r="BM47" s="364">
        <v>1</v>
      </c>
      <c r="BN47" s="364">
        <v>1</v>
      </c>
      <c r="BO47" s="364">
        <v>1</v>
      </c>
      <c r="BP47" s="364">
        <v>1</v>
      </c>
      <c r="BQ47" s="364">
        <v>1</v>
      </c>
      <c r="BR47" s="364">
        <v>1</v>
      </c>
      <c r="BS47" s="364">
        <v>1</v>
      </c>
      <c r="BT47" s="398"/>
      <c r="BV47" s="50">
        <v>1</v>
      </c>
    </row>
    <row r="48" spans="1:74" s="50" customFormat="1" ht="14.4" x14ac:dyDescent="0.3">
      <c r="A48" s="51"/>
      <c r="B48" s="83" t="s">
        <v>139</v>
      </c>
      <c r="C48" s="261" t="s">
        <v>34</v>
      </c>
      <c r="D48" s="386">
        <v>316.90364216131945</v>
      </c>
      <c r="E48" s="262" t="s">
        <v>14</v>
      </c>
      <c r="F48" s="264" t="s">
        <v>7</v>
      </c>
      <c r="G48" s="315"/>
      <c r="H48" s="315"/>
      <c r="I48" s="315"/>
      <c r="J48" s="564"/>
      <c r="K48" s="564"/>
      <c r="L48" s="564"/>
      <c r="M48" s="564"/>
      <c r="N48" s="535">
        <v>1</v>
      </c>
      <c r="O48" s="535">
        <v>1</v>
      </c>
      <c r="P48" s="536">
        <v>1</v>
      </c>
      <c r="Q48" s="537">
        <f t="shared" ref="Q48" si="24">ROUND(0.05*Q50*1.05,0)</f>
        <v>3</v>
      </c>
      <c r="R48" s="537">
        <f t="shared" ref="R48:S48" si="25">ROUND(0.05*R50*1.05,0)</f>
        <v>4</v>
      </c>
      <c r="S48" s="537">
        <f t="shared" si="25"/>
        <v>4</v>
      </c>
      <c r="T48" s="537">
        <f t="shared" ref="T48:BS48" si="26">ROUND(0.05*T50*1.05,0)</f>
        <v>4</v>
      </c>
      <c r="U48" s="537">
        <f t="shared" si="26"/>
        <v>4</v>
      </c>
      <c r="V48" s="537">
        <f t="shared" si="26"/>
        <v>4</v>
      </c>
      <c r="W48" s="537">
        <f t="shared" si="26"/>
        <v>4</v>
      </c>
      <c r="X48" s="537">
        <f t="shared" si="26"/>
        <v>4</v>
      </c>
      <c r="Y48" s="536">
        <f t="shared" si="26"/>
        <v>4</v>
      </c>
      <c r="Z48" s="537">
        <f t="shared" si="26"/>
        <v>4</v>
      </c>
      <c r="AA48" s="536">
        <f t="shared" si="26"/>
        <v>4</v>
      </c>
      <c r="AB48" s="535">
        <f t="shared" si="26"/>
        <v>4</v>
      </c>
      <c r="AC48" s="537">
        <f t="shared" si="26"/>
        <v>4</v>
      </c>
      <c r="AD48" s="537">
        <f t="shared" si="26"/>
        <v>5</v>
      </c>
      <c r="AE48" s="537">
        <f t="shared" si="26"/>
        <v>5</v>
      </c>
      <c r="AF48" s="537">
        <f t="shared" si="26"/>
        <v>5</v>
      </c>
      <c r="AG48" s="537">
        <f t="shared" si="26"/>
        <v>5</v>
      </c>
      <c r="AH48" s="537">
        <f t="shared" si="26"/>
        <v>5</v>
      </c>
      <c r="AI48" s="537">
        <f t="shared" si="26"/>
        <v>5</v>
      </c>
      <c r="AJ48" s="537">
        <f t="shared" si="26"/>
        <v>5</v>
      </c>
      <c r="AK48" s="537">
        <f t="shared" si="26"/>
        <v>5</v>
      </c>
      <c r="AL48" s="537">
        <f t="shared" si="26"/>
        <v>5</v>
      </c>
      <c r="AM48" s="537">
        <f t="shared" si="26"/>
        <v>5</v>
      </c>
      <c r="AN48" s="537">
        <f t="shared" si="26"/>
        <v>5</v>
      </c>
      <c r="AO48" s="537">
        <f t="shared" si="26"/>
        <v>5</v>
      </c>
      <c r="AP48" s="537">
        <f t="shared" si="26"/>
        <v>5</v>
      </c>
      <c r="AQ48" s="537">
        <f t="shared" si="26"/>
        <v>5</v>
      </c>
      <c r="AR48" s="537">
        <f t="shared" si="26"/>
        <v>5</v>
      </c>
      <c r="AS48" s="537">
        <f t="shared" si="26"/>
        <v>5</v>
      </c>
      <c r="AT48" s="537">
        <f t="shared" si="26"/>
        <v>5</v>
      </c>
      <c r="AU48" s="537">
        <f t="shared" si="26"/>
        <v>5</v>
      </c>
      <c r="AV48" s="537">
        <f t="shared" si="26"/>
        <v>5</v>
      </c>
      <c r="AW48" s="537">
        <f t="shared" si="26"/>
        <v>5</v>
      </c>
      <c r="AX48" s="537">
        <f t="shared" si="26"/>
        <v>5</v>
      </c>
      <c r="AY48" s="537">
        <f t="shared" si="26"/>
        <v>5</v>
      </c>
      <c r="AZ48" s="537">
        <f t="shared" si="26"/>
        <v>5</v>
      </c>
      <c r="BA48" s="537">
        <f t="shared" si="26"/>
        <v>5</v>
      </c>
      <c r="BB48" s="537">
        <f t="shared" si="26"/>
        <v>5</v>
      </c>
      <c r="BC48" s="537">
        <f t="shared" si="26"/>
        <v>5</v>
      </c>
      <c r="BD48" s="537">
        <f t="shared" si="26"/>
        <v>5</v>
      </c>
      <c r="BE48" s="537">
        <f t="shared" si="26"/>
        <v>5</v>
      </c>
      <c r="BF48" s="537">
        <f t="shared" si="26"/>
        <v>5</v>
      </c>
      <c r="BG48" s="537">
        <f t="shared" si="26"/>
        <v>5</v>
      </c>
      <c r="BH48" s="537">
        <f t="shared" si="26"/>
        <v>5</v>
      </c>
      <c r="BI48" s="537">
        <f t="shared" si="26"/>
        <v>5</v>
      </c>
      <c r="BJ48" s="537">
        <f t="shared" si="26"/>
        <v>6</v>
      </c>
      <c r="BK48" s="537">
        <f t="shared" si="26"/>
        <v>6</v>
      </c>
      <c r="BL48" s="537">
        <f t="shared" si="26"/>
        <v>6</v>
      </c>
      <c r="BM48" s="537">
        <f t="shared" si="26"/>
        <v>6</v>
      </c>
      <c r="BN48" s="537">
        <f t="shared" si="26"/>
        <v>6</v>
      </c>
      <c r="BO48" s="537">
        <f t="shared" si="26"/>
        <v>6</v>
      </c>
      <c r="BP48" s="537">
        <f t="shared" si="26"/>
        <v>6</v>
      </c>
      <c r="BQ48" s="537">
        <f t="shared" si="26"/>
        <v>6</v>
      </c>
      <c r="BR48" s="537">
        <f t="shared" si="26"/>
        <v>6</v>
      </c>
      <c r="BS48" s="537">
        <f t="shared" si="26"/>
        <v>6</v>
      </c>
      <c r="BT48" s="400"/>
      <c r="BV48" s="50" t="s">
        <v>291</v>
      </c>
    </row>
    <row r="49" spans="1:74" s="50" customFormat="1" ht="14.4" x14ac:dyDescent="0.3">
      <c r="A49" s="51"/>
      <c r="B49" s="83" t="s">
        <v>140</v>
      </c>
      <c r="C49" s="261" t="s">
        <v>34</v>
      </c>
      <c r="D49" s="386">
        <v>388.79971761572006</v>
      </c>
      <c r="E49" s="262" t="s">
        <v>14</v>
      </c>
      <c r="F49" s="264" t="s">
        <v>7</v>
      </c>
      <c r="G49" s="315"/>
      <c r="H49" s="315"/>
      <c r="I49" s="315"/>
      <c r="J49" s="315"/>
      <c r="K49" s="315"/>
      <c r="L49" s="315"/>
      <c r="M49" s="315"/>
      <c r="N49" s="380">
        <v>3</v>
      </c>
      <c r="O49" s="380">
        <v>3</v>
      </c>
      <c r="P49" s="372">
        <v>3</v>
      </c>
      <c r="Q49" s="364">
        <f>ROUNDUP(3*1.05,0)</f>
        <v>4</v>
      </c>
      <c r="R49" s="364">
        <f>ROUNDUP(3*1.05,0)</f>
        <v>4</v>
      </c>
      <c r="S49" s="364">
        <f>ROUNDUP(3*1.05,0)</f>
        <v>4</v>
      </c>
      <c r="T49" s="364">
        <f>ROUNDUP(3*1.05,0)</f>
        <v>4</v>
      </c>
      <c r="U49" s="364">
        <f t="shared" ref="U49:BS49" si="27">ROUNDUP(3*1.05,0)</f>
        <v>4</v>
      </c>
      <c r="V49" s="364">
        <f t="shared" si="27"/>
        <v>4</v>
      </c>
      <c r="W49" s="364">
        <f t="shared" si="27"/>
        <v>4</v>
      </c>
      <c r="X49" s="364">
        <f t="shared" si="27"/>
        <v>4</v>
      </c>
      <c r="Y49" s="372">
        <f t="shared" si="27"/>
        <v>4</v>
      </c>
      <c r="Z49" s="364">
        <f t="shared" si="27"/>
        <v>4</v>
      </c>
      <c r="AA49" s="372">
        <f t="shared" si="27"/>
        <v>4</v>
      </c>
      <c r="AB49" s="380">
        <f t="shared" si="27"/>
        <v>4</v>
      </c>
      <c r="AC49" s="364">
        <f t="shared" si="27"/>
        <v>4</v>
      </c>
      <c r="AD49" s="364">
        <f t="shared" si="27"/>
        <v>4</v>
      </c>
      <c r="AE49" s="364">
        <f t="shared" si="27"/>
        <v>4</v>
      </c>
      <c r="AF49" s="364">
        <f t="shared" si="27"/>
        <v>4</v>
      </c>
      <c r="AG49" s="364">
        <f t="shared" si="27"/>
        <v>4</v>
      </c>
      <c r="AH49" s="364">
        <f t="shared" si="27"/>
        <v>4</v>
      </c>
      <c r="AI49" s="364">
        <f t="shared" si="27"/>
        <v>4</v>
      </c>
      <c r="AJ49" s="364">
        <f t="shared" si="27"/>
        <v>4</v>
      </c>
      <c r="AK49" s="364">
        <f t="shared" si="27"/>
        <v>4</v>
      </c>
      <c r="AL49" s="364">
        <f t="shared" si="27"/>
        <v>4</v>
      </c>
      <c r="AM49" s="364">
        <f t="shared" si="27"/>
        <v>4</v>
      </c>
      <c r="AN49" s="364">
        <f t="shared" si="27"/>
        <v>4</v>
      </c>
      <c r="AO49" s="364">
        <f t="shared" si="27"/>
        <v>4</v>
      </c>
      <c r="AP49" s="364">
        <f t="shared" si="27"/>
        <v>4</v>
      </c>
      <c r="AQ49" s="364">
        <f t="shared" si="27"/>
        <v>4</v>
      </c>
      <c r="AR49" s="364">
        <f t="shared" si="27"/>
        <v>4</v>
      </c>
      <c r="AS49" s="364">
        <f t="shared" si="27"/>
        <v>4</v>
      </c>
      <c r="AT49" s="364">
        <f t="shared" si="27"/>
        <v>4</v>
      </c>
      <c r="AU49" s="364">
        <f t="shared" si="27"/>
        <v>4</v>
      </c>
      <c r="AV49" s="364">
        <f t="shared" si="27"/>
        <v>4</v>
      </c>
      <c r="AW49" s="364">
        <f t="shared" si="27"/>
        <v>4</v>
      </c>
      <c r="AX49" s="364">
        <f t="shared" si="27"/>
        <v>4</v>
      </c>
      <c r="AY49" s="364">
        <f t="shared" si="27"/>
        <v>4</v>
      </c>
      <c r="AZ49" s="364">
        <f t="shared" si="27"/>
        <v>4</v>
      </c>
      <c r="BA49" s="364">
        <f t="shared" si="27"/>
        <v>4</v>
      </c>
      <c r="BB49" s="364">
        <f t="shared" si="27"/>
        <v>4</v>
      </c>
      <c r="BC49" s="364">
        <f t="shared" si="27"/>
        <v>4</v>
      </c>
      <c r="BD49" s="364">
        <f t="shared" si="27"/>
        <v>4</v>
      </c>
      <c r="BE49" s="364">
        <f t="shared" si="27"/>
        <v>4</v>
      </c>
      <c r="BF49" s="364">
        <f t="shared" si="27"/>
        <v>4</v>
      </c>
      <c r="BG49" s="364">
        <f t="shared" si="27"/>
        <v>4</v>
      </c>
      <c r="BH49" s="364">
        <f t="shared" si="27"/>
        <v>4</v>
      </c>
      <c r="BI49" s="364">
        <f t="shared" si="27"/>
        <v>4</v>
      </c>
      <c r="BJ49" s="364">
        <f t="shared" si="27"/>
        <v>4</v>
      </c>
      <c r="BK49" s="364">
        <f t="shared" si="27"/>
        <v>4</v>
      </c>
      <c r="BL49" s="364">
        <f t="shared" si="27"/>
        <v>4</v>
      </c>
      <c r="BM49" s="364">
        <f t="shared" si="27"/>
        <v>4</v>
      </c>
      <c r="BN49" s="364">
        <f t="shared" si="27"/>
        <v>4</v>
      </c>
      <c r="BO49" s="364">
        <f t="shared" si="27"/>
        <v>4</v>
      </c>
      <c r="BP49" s="364">
        <f t="shared" si="27"/>
        <v>4</v>
      </c>
      <c r="BQ49" s="364">
        <f t="shared" si="27"/>
        <v>4</v>
      </c>
      <c r="BR49" s="364">
        <f t="shared" si="27"/>
        <v>4</v>
      </c>
      <c r="BS49" s="364">
        <f t="shared" si="27"/>
        <v>4</v>
      </c>
      <c r="BT49" s="398"/>
      <c r="BV49" s="50" t="s">
        <v>292</v>
      </c>
    </row>
    <row r="50" spans="1:74" s="50" customFormat="1" ht="14.4" x14ac:dyDescent="0.3">
      <c r="A50" s="51"/>
      <c r="B50" s="83" t="s">
        <v>141</v>
      </c>
      <c r="C50" s="261" t="s">
        <v>34</v>
      </c>
      <c r="D50" s="386">
        <v>220.48603234258348</v>
      </c>
      <c r="E50" s="262" t="s">
        <v>14</v>
      </c>
      <c r="F50" s="264" t="s">
        <v>7</v>
      </c>
      <c r="G50" s="315"/>
      <c r="H50" s="315"/>
      <c r="I50" s="315"/>
      <c r="J50" s="315"/>
      <c r="K50" s="315"/>
      <c r="L50" s="315"/>
      <c r="M50" s="315"/>
      <c r="N50" s="380">
        <f>ROUND(7*'Dados de Demanda'!L34,0)</f>
        <v>21</v>
      </c>
      <c r="O50" s="380">
        <f>ROUND(7*'Dados de Demanda'!M34,0)</f>
        <v>35</v>
      </c>
      <c r="P50" s="372">
        <f>ROUND(7*'Dados de Demanda'!N34,0)</f>
        <v>49</v>
      </c>
      <c r="Q50" s="364">
        <f>ROUND(7*'Dados de Demanda'!O34,0)</f>
        <v>63</v>
      </c>
      <c r="R50" s="364">
        <f>ROUND(7*'Dados de Demanda'!P34,0)</f>
        <v>70</v>
      </c>
      <c r="S50" s="364">
        <f>ROUND(7*'Dados de Demanda'!Q34,0)</f>
        <v>70</v>
      </c>
      <c r="T50" s="364">
        <f>ROUND(7*'Dados de Demanda'!R34,0)</f>
        <v>70</v>
      </c>
      <c r="U50" s="364">
        <f>ROUND(7*'Dados de Demanda'!S34,0)</f>
        <v>77</v>
      </c>
      <c r="V50" s="364">
        <f>ROUND(7*'Dados de Demanda'!T34,0)</f>
        <v>77</v>
      </c>
      <c r="W50" s="364">
        <f>ROUND(7*'Dados de Demanda'!U34,0)</f>
        <v>77</v>
      </c>
      <c r="X50" s="364">
        <f>ROUND(7*'Dados de Demanda'!V34,0)</f>
        <v>77</v>
      </c>
      <c r="Y50" s="372">
        <f>ROUND(7*'Dados de Demanda'!W34,0)</f>
        <v>77</v>
      </c>
      <c r="Z50" s="364">
        <f>ROUND(7*'Dados de Demanda'!X34,0)</f>
        <v>84</v>
      </c>
      <c r="AA50" s="372">
        <f>ROUND(7*'Dados de Demanda'!Y34,0)</f>
        <v>84</v>
      </c>
      <c r="AB50" s="380">
        <f>ROUND(7*'Dados de Demanda'!Z34,0)</f>
        <v>84</v>
      </c>
      <c r="AC50" s="364">
        <f>ROUND(7*'Dados de Demanda'!AA34,0)</f>
        <v>84</v>
      </c>
      <c r="AD50" s="364">
        <f>ROUND(7*'Dados de Demanda'!AB34,0)</f>
        <v>91</v>
      </c>
      <c r="AE50" s="364">
        <f>ROUND(7*'Dados de Demanda'!AC34,0)</f>
        <v>91</v>
      </c>
      <c r="AF50" s="364">
        <f>ROUND(7*'Dados de Demanda'!AD34,0)</f>
        <v>91</v>
      </c>
      <c r="AG50" s="364">
        <f>ROUND(7*'Dados de Demanda'!AE34,0)</f>
        <v>91</v>
      </c>
      <c r="AH50" s="364">
        <f>ROUND(7*'Dados de Demanda'!AF34,0)</f>
        <v>91</v>
      </c>
      <c r="AI50" s="364">
        <f>ROUND(7*'Dados de Demanda'!AG34,0)</f>
        <v>91</v>
      </c>
      <c r="AJ50" s="364">
        <f>ROUND(7*'Dados de Demanda'!AH34,0)</f>
        <v>91</v>
      </c>
      <c r="AK50" s="364">
        <f>ROUND(7*'Dados de Demanda'!AI34,0)</f>
        <v>91</v>
      </c>
      <c r="AL50" s="364">
        <f>ROUND(7*'Dados de Demanda'!AJ34,0)</f>
        <v>91</v>
      </c>
      <c r="AM50" s="364">
        <f>ROUND(7*'Dados de Demanda'!AK34,0)</f>
        <v>91</v>
      </c>
      <c r="AN50" s="364">
        <f>ROUND(7*'Dados de Demanda'!AL34,0)</f>
        <v>91</v>
      </c>
      <c r="AO50" s="364">
        <f>ROUND(7*'Dados de Demanda'!AM34,0)</f>
        <v>91</v>
      </c>
      <c r="AP50" s="364">
        <f>ROUND(7*'Dados de Demanda'!AN34,0)</f>
        <v>98</v>
      </c>
      <c r="AQ50" s="364">
        <f>ROUND(7*'Dados de Demanda'!AO34,0)</f>
        <v>98</v>
      </c>
      <c r="AR50" s="364">
        <f>ROUND(7*'Dados de Demanda'!AP34,0)</f>
        <v>98</v>
      </c>
      <c r="AS50" s="364">
        <f>ROUND(7*'Dados de Demanda'!AQ34,0)</f>
        <v>98</v>
      </c>
      <c r="AT50" s="364">
        <f>ROUND(7*'Dados de Demanda'!AR34,0)</f>
        <v>98</v>
      </c>
      <c r="AU50" s="364">
        <f>ROUND(7*'Dados de Demanda'!AS34,0)</f>
        <v>98</v>
      </c>
      <c r="AV50" s="364">
        <f>ROUND(7*'Dados de Demanda'!AT34,0)</f>
        <v>98</v>
      </c>
      <c r="AW50" s="364">
        <f>ROUND(7*'Dados de Demanda'!AU34,0)</f>
        <v>98</v>
      </c>
      <c r="AX50" s="364">
        <f>ROUND(7*'Dados de Demanda'!AV34,0)</f>
        <v>98</v>
      </c>
      <c r="AY50" s="364">
        <f>ROUND(7*'Dados de Demanda'!AW34,0)</f>
        <v>98</v>
      </c>
      <c r="AZ50" s="364">
        <f>ROUND(7*'Dados de Demanda'!AX34,0)</f>
        <v>98</v>
      </c>
      <c r="BA50" s="364">
        <f>ROUND(7*'Dados de Demanda'!AY34,0)</f>
        <v>98</v>
      </c>
      <c r="BB50" s="364">
        <f>ROUND(7*'Dados de Demanda'!AZ34,0)</f>
        <v>98</v>
      </c>
      <c r="BC50" s="364">
        <f>ROUND(7*'Dados de Demanda'!BA34,0)</f>
        <v>98</v>
      </c>
      <c r="BD50" s="364">
        <f>ROUND(7*'Dados de Demanda'!BB34,0)</f>
        <v>98</v>
      </c>
      <c r="BE50" s="364">
        <f>ROUND(7*'Dados de Demanda'!BC34,0)</f>
        <v>98</v>
      </c>
      <c r="BF50" s="364">
        <f>ROUND(7*'Dados de Demanda'!BD34,0)</f>
        <v>98</v>
      </c>
      <c r="BG50" s="364">
        <f>ROUND(7*'Dados de Demanda'!BE34,0)</f>
        <v>98</v>
      </c>
      <c r="BH50" s="364">
        <f>ROUND(7*'Dados de Demanda'!BF34,0)</f>
        <v>98</v>
      </c>
      <c r="BI50" s="364">
        <f>ROUND(7*'Dados de Demanda'!BG34,0)</f>
        <v>98</v>
      </c>
      <c r="BJ50" s="364">
        <f>ROUND(7*'Dados de Demanda'!BH34,0)</f>
        <v>105</v>
      </c>
      <c r="BK50" s="364">
        <f>ROUND(7*'Dados de Demanda'!BI34,0)</f>
        <v>105</v>
      </c>
      <c r="BL50" s="364">
        <f>ROUND(7*'Dados de Demanda'!BJ34,0)</f>
        <v>105</v>
      </c>
      <c r="BM50" s="364">
        <f>ROUND(7*'Dados de Demanda'!BK34,0)</f>
        <v>105</v>
      </c>
      <c r="BN50" s="364">
        <f>ROUND(7*'Dados de Demanda'!BL34,0)</f>
        <v>105</v>
      </c>
      <c r="BO50" s="364">
        <f>ROUND(7*'Dados de Demanda'!BM34,0)</f>
        <v>105</v>
      </c>
      <c r="BP50" s="364">
        <f>ROUND(7*'Dados de Demanda'!BN34,0)</f>
        <v>105</v>
      </c>
      <c r="BQ50" s="364">
        <f>ROUND(7*'Dados de Demanda'!BO34,0)</f>
        <v>105</v>
      </c>
      <c r="BR50" s="364">
        <f>ROUND(7*'Dados de Demanda'!BP34,0)</f>
        <v>105</v>
      </c>
      <c r="BS50" s="364">
        <f>ROUND(7*'Dados de Demanda'!BQ34,0)</f>
        <v>105</v>
      </c>
      <c r="BT50" s="398"/>
      <c r="BV50" s="50" t="s">
        <v>293</v>
      </c>
    </row>
    <row r="51" spans="1:74" s="50" customFormat="1" ht="14.4" x14ac:dyDescent="0.3">
      <c r="A51" s="51"/>
      <c r="B51" s="83" t="s">
        <v>142</v>
      </c>
      <c r="C51" s="261" t="s">
        <v>34</v>
      </c>
      <c r="D51" s="386">
        <v>43.10530347708</v>
      </c>
      <c r="E51" s="262" t="s">
        <v>14</v>
      </c>
      <c r="F51" s="264" t="s">
        <v>7</v>
      </c>
      <c r="G51" s="315"/>
      <c r="H51" s="315"/>
      <c r="I51" s="315"/>
      <c r="J51" s="315"/>
      <c r="K51" s="315"/>
      <c r="L51" s="315"/>
      <c r="M51" s="315"/>
      <c r="N51" s="380">
        <v>7</v>
      </c>
      <c r="O51" s="380">
        <v>7</v>
      </c>
      <c r="P51" s="372">
        <v>7</v>
      </c>
      <c r="Q51" s="364">
        <f>ROUNDUP(3*3*1.05,0)</f>
        <v>10</v>
      </c>
      <c r="R51" s="364">
        <f>ROUNDUP(3*3*1.05,0)</f>
        <v>10</v>
      </c>
      <c r="S51" s="364">
        <f>ROUNDUP(3*3*1.05,0)</f>
        <v>10</v>
      </c>
      <c r="T51" s="364">
        <f>ROUNDUP(3*3*1.05,0)</f>
        <v>10</v>
      </c>
      <c r="U51" s="364">
        <f t="shared" ref="U51:BS51" si="28">ROUNDUP(3*3*1.05,0)</f>
        <v>10</v>
      </c>
      <c r="V51" s="364">
        <f t="shared" si="28"/>
        <v>10</v>
      </c>
      <c r="W51" s="364">
        <f t="shared" si="28"/>
        <v>10</v>
      </c>
      <c r="X51" s="364">
        <f t="shared" si="28"/>
        <v>10</v>
      </c>
      <c r="Y51" s="372">
        <f t="shared" si="28"/>
        <v>10</v>
      </c>
      <c r="Z51" s="364">
        <f t="shared" si="28"/>
        <v>10</v>
      </c>
      <c r="AA51" s="372">
        <f t="shared" si="28"/>
        <v>10</v>
      </c>
      <c r="AB51" s="380">
        <f t="shared" si="28"/>
        <v>10</v>
      </c>
      <c r="AC51" s="364">
        <f t="shared" si="28"/>
        <v>10</v>
      </c>
      <c r="AD51" s="364">
        <f t="shared" si="28"/>
        <v>10</v>
      </c>
      <c r="AE51" s="364">
        <f t="shared" si="28"/>
        <v>10</v>
      </c>
      <c r="AF51" s="364">
        <f t="shared" si="28"/>
        <v>10</v>
      </c>
      <c r="AG51" s="364">
        <f t="shared" si="28"/>
        <v>10</v>
      </c>
      <c r="AH51" s="364">
        <f t="shared" si="28"/>
        <v>10</v>
      </c>
      <c r="AI51" s="364">
        <f t="shared" si="28"/>
        <v>10</v>
      </c>
      <c r="AJ51" s="364">
        <f t="shared" si="28"/>
        <v>10</v>
      </c>
      <c r="AK51" s="364">
        <f t="shared" si="28"/>
        <v>10</v>
      </c>
      <c r="AL51" s="364">
        <f t="shared" si="28"/>
        <v>10</v>
      </c>
      <c r="AM51" s="364">
        <f t="shared" si="28"/>
        <v>10</v>
      </c>
      <c r="AN51" s="364">
        <f t="shared" si="28"/>
        <v>10</v>
      </c>
      <c r="AO51" s="364">
        <f t="shared" si="28"/>
        <v>10</v>
      </c>
      <c r="AP51" s="364">
        <f t="shared" si="28"/>
        <v>10</v>
      </c>
      <c r="AQ51" s="364">
        <f t="shared" si="28"/>
        <v>10</v>
      </c>
      <c r="AR51" s="364">
        <f t="shared" si="28"/>
        <v>10</v>
      </c>
      <c r="AS51" s="364">
        <f t="shared" si="28"/>
        <v>10</v>
      </c>
      <c r="AT51" s="364">
        <f t="shared" si="28"/>
        <v>10</v>
      </c>
      <c r="AU51" s="364">
        <f t="shared" si="28"/>
        <v>10</v>
      </c>
      <c r="AV51" s="364">
        <f t="shared" si="28"/>
        <v>10</v>
      </c>
      <c r="AW51" s="364">
        <f t="shared" si="28"/>
        <v>10</v>
      </c>
      <c r="AX51" s="364">
        <f t="shared" si="28"/>
        <v>10</v>
      </c>
      <c r="AY51" s="364">
        <f t="shared" si="28"/>
        <v>10</v>
      </c>
      <c r="AZ51" s="364">
        <f t="shared" si="28"/>
        <v>10</v>
      </c>
      <c r="BA51" s="364">
        <f t="shared" si="28"/>
        <v>10</v>
      </c>
      <c r="BB51" s="364">
        <f t="shared" si="28"/>
        <v>10</v>
      </c>
      <c r="BC51" s="364">
        <f t="shared" si="28"/>
        <v>10</v>
      </c>
      <c r="BD51" s="364">
        <f t="shared" si="28"/>
        <v>10</v>
      </c>
      <c r="BE51" s="364">
        <f t="shared" si="28"/>
        <v>10</v>
      </c>
      <c r="BF51" s="364">
        <f t="shared" si="28"/>
        <v>10</v>
      </c>
      <c r="BG51" s="364">
        <f t="shared" si="28"/>
        <v>10</v>
      </c>
      <c r="BH51" s="364">
        <f t="shared" si="28"/>
        <v>10</v>
      </c>
      <c r="BI51" s="364">
        <f t="shared" si="28"/>
        <v>10</v>
      </c>
      <c r="BJ51" s="364">
        <f t="shared" si="28"/>
        <v>10</v>
      </c>
      <c r="BK51" s="364">
        <f t="shared" si="28"/>
        <v>10</v>
      </c>
      <c r="BL51" s="364">
        <f t="shared" si="28"/>
        <v>10</v>
      </c>
      <c r="BM51" s="364">
        <f t="shared" si="28"/>
        <v>10</v>
      </c>
      <c r="BN51" s="364">
        <f t="shared" si="28"/>
        <v>10</v>
      </c>
      <c r="BO51" s="364">
        <f t="shared" si="28"/>
        <v>10</v>
      </c>
      <c r="BP51" s="364">
        <f t="shared" si="28"/>
        <v>10</v>
      </c>
      <c r="BQ51" s="364">
        <f t="shared" si="28"/>
        <v>10</v>
      </c>
      <c r="BR51" s="364">
        <f t="shared" si="28"/>
        <v>10</v>
      </c>
      <c r="BS51" s="364">
        <f t="shared" si="28"/>
        <v>10</v>
      </c>
      <c r="BT51" s="398"/>
      <c r="BV51" s="50" t="s">
        <v>294</v>
      </c>
    </row>
    <row r="52" spans="1:74" customFormat="1" ht="14.4" x14ac:dyDescent="0.3">
      <c r="A52" s="35"/>
      <c r="B52" s="82" t="s">
        <v>145</v>
      </c>
      <c r="C52" s="51"/>
      <c r="D52" s="51"/>
      <c r="E52" s="51"/>
      <c r="F52" s="561"/>
      <c r="G52" s="561"/>
      <c r="H52" s="561"/>
      <c r="I52" s="561"/>
      <c r="J52" s="478"/>
      <c r="K52" s="75"/>
      <c r="L52" s="478"/>
      <c r="M52" s="478"/>
      <c r="N52" s="524"/>
      <c r="O52" s="527"/>
      <c r="P52" s="551"/>
      <c r="Q52" s="523"/>
      <c r="R52" s="523"/>
      <c r="S52" s="523"/>
      <c r="T52" s="523"/>
      <c r="U52" s="51"/>
      <c r="V52" s="51"/>
      <c r="W52" s="51"/>
      <c r="X52" s="51"/>
      <c r="Y52" s="522"/>
      <c r="Z52" s="51"/>
      <c r="AA52" s="522"/>
      <c r="AB52" s="524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399"/>
      <c r="BV52" s="116"/>
    </row>
    <row r="53" spans="1:74" s="50" customFormat="1" ht="14.4" x14ac:dyDescent="0.3">
      <c r="A53" s="51"/>
      <c r="B53" s="83" t="s">
        <v>146</v>
      </c>
      <c r="C53" s="261" t="s">
        <v>34</v>
      </c>
      <c r="D53" s="386">
        <v>789.05105757827266</v>
      </c>
      <c r="E53" s="262" t="s">
        <v>14</v>
      </c>
      <c r="F53" s="264" t="s">
        <v>7</v>
      </c>
      <c r="G53" s="315"/>
      <c r="H53" s="315"/>
      <c r="I53" s="315"/>
      <c r="J53" s="315"/>
      <c r="K53" s="315"/>
      <c r="L53" s="315"/>
      <c r="M53" s="315"/>
      <c r="N53" s="380">
        <v>1</v>
      </c>
      <c r="O53" s="380">
        <v>1</v>
      </c>
      <c r="P53" s="372">
        <v>1</v>
      </c>
      <c r="Q53" s="364">
        <v>1</v>
      </c>
      <c r="R53" s="364">
        <v>1</v>
      </c>
      <c r="S53" s="364">
        <v>1</v>
      </c>
      <c r="T53" s="364">
        <v>1</v>
      </c>
      <c r="U53" s="364">
        <v>1</v>
      </c>
      <c r="V53" s="364">
        <v>1</v>
      </c>
      <c r="W53" s="364">
        <v>1</v>
      </c>
      <c r="X53" s="364">
        <v>1</v>
      </c>
      <c r="Y53" s="372">
        <v>1</v>
      </c>
      <c r="Z53" s="364">
        <v>1</v>
      </c>
      <c r="AA53" s="372">
        <v>1</v>
      </c>
      <c r="AB53" s="380">
        <v>1</v>
      </c>
      <c r="AC53" s="364">
        <v>1</v>
      </c>
      <c r="AD53" s="364">
        <v>1</v>
      </c>
      <c r="AE53" s="364">
        <v>1</v>
      </c>
      <c r="AF53" s="364">
        <v>1</v>
      </c>
      <c r="AG53" s="364">
        <v>1</v>
      </c>
      <c r="AH53" s="364">
        <v>1</v>
      </c>
      <c r="AI53" s="364">
        <v>1</v>
      </c>
      <c r="AJ53" s="364">
        <v>1</v>
      </c>
      <c r="AK53" s="364">
        <v>1</v>
      </c>
      <c r="AL53" s="364">
        <v>1</v>
      </c>
      <c r="AM53" s="364">
        <v>1</v>
      </c>
      <c r="AN53" s="364">
        <v>1</v>
      </c>
      <c r="AO53" s="364">
        <v>1</v>
      </c>
      <c r="AP53" s="364">
        <v>1</v>
      </c>
      <c r="AQ53" s="364">
        <v>1</v>
      </c>
      <c r="AR53" s="364">
        <v>1</v>
      </c>
      <c r="AS53" s="364">
        <v>1</v>
      </c>
      <c r="AT53" s="364">
        <v>1</v>
      </c>
      <c r="AU53" s="364">
        <v>1</v>
      </c>
      <c r="AV53" s="364">
        <v>1</v>
      </c>
      <c r="AW53" s="364">
        <v>1</v>
      </c>
      <c r="AX53" s="364">
        <v>1</v>
      </c>
      <c r="AY53" s="364">
        <v>1</v>
      </c>
      <c r="AZ53" s="364">
        <v>1</v>
      </c>
      <c r="BA53" s="364">
        <v>1</v>
      </c>
      <c r="BB53" s="364">
        <v>1</v>
      </c>
      <c r="BC53" s="364">
        <v>1</v>
      </c>
      <c r="BD53" s="364">
        <v>1</v>
      </c>
      <c r="BE53" s="364">
        <v>1</v>
      </c>
      <c r="BF53" s="364">
        <v>1</v>
      </c>
      <c r="BG53" s="364">
        <v>1</v>
      </c>
      <c r="BH53" s="364">
        <v>1</v>
      </c>
      <c r="BI53" s="364">
        <v>1</v>
      </c>
      <c r="BJ53" s="364">
        <v>1</v>
      </c>
      <c r="BK53" s="364">
        <v>1</v>
      </c>
      <c r="BL53" s="364">
        <v>1</v>
      </c>
      <c r="BM53" s="364">
        <v>1</v>
      </c>
      <c r="BN53" s="364">
        <v>1</v>
      </c>
      <c r="BO53" s="364">
        <v>1</v>
      </c>
      <c r="BP53" s="364">
        <v>1</v>
      </c>
      <c r="BQ53" s="364">
        <v>1</v>
      </c>
      <c r="BR53" s="364">
        <v>1</v>
      </c>
      <c r="BS53" s="364">
        <v>1</v>
      </c>
      <c r="BT53" s="398"/>
      <c r="BV53" s="50">
        <v>1</v>
      </c>
    </row>
    <row r="54" spans="1:74" s="50" customFormat="1" ht="14.4" x14ac:dyDescent="0.3">
      <c r="A54" s="51"/>
      <c r="B54" s="83" t="s">
        <v>147</v>
      </c>
      <c r="C54" s="261" t="s">
        <v>34</v>
      </c>
      <c r="D54" s="386">
        <v>789.05105757827266</v>
      </c>
      <c r="E54" s="262" t="s">
        <v>14</v>
      </c>
      <c r="F54" s="264" t="s">
        <v>7</v>
      </c>
      <c r="G54" s="315"/>
      <c r="H54" s="315"/>
      <c r="I54" s="315"/>
      <c r="J54" s="315"/>
      <c r="K54" s="315"/>
      <c r="L54" s="315"/>
      <c r="M54" s="315"/>
      <c r="N54" s="538">
        <v>1</v>
      </c>
      <c r="O54" s="538">
        <v>1</v>
      </c>
      <c r="P54" s="539">
        <v>1</v>
      </c>
      <c r="Q54" s="540">
        <v>1</v>
      </c>
      <c r="R54" s="540">
        <v>1</v>
      </c>
      <c r="S54" s="540">
        <v>1</v>
      </c>
      <c r="T54" s="540">
        <v>1</v>
      </c>
      <c r="U54" s="540">
        <v>1</v>
      </c>
      <c r="V54" s="540">
        <v>1</v>
      </c>
      <c r="W54" s="540">
        <v>1</v>
      </c>
      <c r="X54" s="540">
        <v>1</v>
      </c>
      <c r="Y54" s="539">
        <v>1</v>
      </c>
      <c r="Z54" s="540">
        <v>1</v>
      </c>
      <c r="AA54" s="539">
        <v>1</v>
      </c>
      <c r="AB54" s="538">
        <v>1</v>
      </c>
      <c r="AC54" s="540">
        <v>1</v>
      </c>
      <c r="AD54" s="540">
        <v>1</v>
      </c>
      <c r="AE54" s="540">
        <v>1</v>
      </c>
      <c r="AF54" s="540">
        <v>1</v>
      </c>
      <c r="AG54" s="540">
        <v>1</v>
      </c>
      <c r="AH54" s="540">
        <v>1</v>
      </c>
      <c r="AI54" s="540">
        <v>1</v>
      </c>
      <c r="AJ54" s="540">
        <v>1</v>
      </c>
      <c r="AK54" s="540">
        <v>1</v>
      </c>
      <c r="AL54" s="540">
        <v>1</v>
      </c>
      <c r="AM54" s="540">
        <v>1</v>
      </c>
      <c r="AN54" s="540">
        <v>1</v>
      </c>
      <c r="AO54" s="540">
        <v>1</v>
      </c>
      <c r="AP54" s="540">
        <v>1</v>
      </c>
      <c r="AQ54" s="540">
        <v>1</v>
      </c>
      <c r="AR54" s="540">
        <v>1</v>
      </c>
      <c r="AS54" s="540">
        <v>1</v>
      </c>
      <c r="AT54" s="540">
        <v>1</v>
      </c>
      <c r="AU54" s="540">
        <v>1</v>
      </c>
      <c r="AV54" s="540">
        <v>1</v>
      </c>
      <c r="AW54" s="540">
        <v>1</v>
      </c>
      <c r="AX54" s="540">
        <v>1</v>
      </c>
      <c r="AY54" s="540">
        <v>1</v>
      </c>
      <c r="AZ54" s="540">
        <v>1</v>
      </c>
      <c r="BA54" s="540">
        <v>1</v>
      </c>
      <c r="BB54" s="540">
        <v>1</v>
      </c>
      <c r="BC54" s="540">
        <v>1</v>
      </c>
      <c r="BD54" s="540">
        <v>1</v>
      </c>
      <c r="BE54" s="540">
        <v>1</v>
      </c>
      <c r="BF54" s="540">
        <v>1</v>
      </c>
      <c r="BG54" s="540">
        <v>1</v>
      </c>
      <c r="BH54" s="540">
        <v>1</v>
      </c>
      <c r="BI54" s="540">
        <v>1</v>
      </c>
      <c r="BJ54" s="540">
        <v>1</v>
      </c>
      <c r="BK54" s="540">
        <v>1</v>
      </c>
      <c r="BL54" s="540">
        <v>1</v>
      </c>
      <c r="BM54" s="540">
        <v>1</v>
      </c>
      <c r="BN54" s="540">
        <v>1</v>
      </c>
      <c r="BO54" s="540">
        <v>1</v>
      </c>
      <c r="BP54" s="540">
        <v>1</v>
      </c>
      <c r="BQ54" s="540">
        <v>1</v>
      </c>
      <c r="BR54" s="540">
        <v>1</v>
      </c>
      <c r="BS54" s="540">
        <v>1</v>
      </c>
      <c r="BT54" s="398"/>
      <c r="BV54" s="50">
        <v>1</v>
      </c>
    </row>
    <row r="55" spans="1:74" s="66" customFormat="1" ht="14.4" x14ac:dyDescent="0.3">
      <c r="A55" s="478"/>
      <c r="B55" s="85"/>
      <c r="C55" s="476"/>
      <c r="D55" s="319"/>
      <c r="E55" s="479"/>
      <c r="F55" s="480"/>
      <c r="G55" s="398"/>
      <c r="H55" s="398"/>
      <c r="I55" s="398"/>
      <c r="J55" s="398"/>
      <c r="K55" s="398"/>
      <c r="L55" s="398"/>
      <c r="M55" s="398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77"/>
      <c r="BE55" s="477"/>
      <c r="BF55" s="477"/>
      <c r="BG55" s="477"/>
      <c r="BH55" s="477"/>
      <c r="BI55" s="477"/>
      <c r="BJ55" s="477"/>
      <c r="BK55" s="477"/>
      <c r="BL55" s="477"/>
      <c r="BM55" s="477"/>
      <c r="BN55" s="477"/>
      <c r="BO55" s="477"/>
      <c r="BP55" s="477"/>
      <c r="BQ55" s="477"/>
      <c r="BR55" s="477"/>
      <c r="BS55" s="477"/>
      <c r="BT55" s="398"/>
    </row>
    <row r="56" spans="1:74" customFormat="1" ht="14.4" x14ac:dyDescent="0.3">
      <c r="A56" s="21"/>
      <c r="B56" s="265" t="s">
        <v>77</v>
      </c>
      <c r="C56" s="21"/>
      <c r="D56" s="266"/>
      <c r="E56" s="21"/>
      <c r="F56" s="267"/>
      <c r="G56" s="268"/>
      <c r="H56" s="268"/>
      <c r="I56" s="268"/>
      <c r="J56" s="288"/>
      <c r="K56" s="288"/>
      <c r="L56" s="288"/>
      <c r="M56" s="288"/>
      <c r="N56" s="508"/>
      <c r="O56" s="508"/>
      <c r="P56" s="508"/>
      <c r="Q56" s="508"/>
      <c r="R56" s="508"/>
      <c r="S56" s="508"/>
      <c r="T56" s="508"/>
      <c r="U56" s="508"/>
      <c r="V56" s="508"/>
      <c r="W56" s="508"/>
      <c r="X56" s="508"/>
      <c r="Y56" s="508"/>
      <c r="Z56" s="327"/>
      <c r="AA56" s="508"/>
      <c r="AB56" s="508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  <c r="BT56" s="283"/>
      <c r="BV56" s="177"/>
    </row>
    <row r="57" spans="1:74" customFormat="1" ht="14.4" x14ac:dyDescent="0.3">
      <c r="A57" s="35"/>
      <c r="B57" s="270" t="s">
        <v>16</v>
      </c>
      <c r="C57" s="35"/>
      <c r="D57" s="42"/>
      <c r="E57" s="35"/>
      <c r="F57" s="260"/>
      <c r="G57" s="260"/>
      <c r="H57" s="260"/>
      <c r="I57" s="260"/>
      <c r="J57" s="288"/>
      <c r="K57" s="288"/>
      <c r="L57" s="288"/>
      <c r="M57" s="288"/>
      <c r="N57" s="508"/>
      <c r="O57" s="508"/>
      <c r="P57" s="508"/>
      <c r="Q57" s="508"/>
      <c r="R57" s="508"/>
      <c r="S57" s="508"/>
      <c r="T57" s="508"/>
      <c r="U57" s="508"/>
      <c r="V57" s="508"/>
      <c r="W57" s="508"/>
      <c r="X57" s="508"/>
      <c r="Y57" s="508"/>
      <c r="Z57" s="327"/>
      <c r="AA57" s="508"/>
      <c r="AB57" s="508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  <c r="BC57" s="327"/>
      <c r="BD57" s="327"/>
      <c r="BE57" s="327"/>
      <c r="BF57" s="327"/>
      <c r="BG57" s="327"/>
      <c r="BH57" s="327"/>
      <c r="BI57" s="327"/>
      <c r="BJ57" s="327"/>
      <c r="BK57" s="327"/>
      <c r="BL57" s="327"/>
      <c r="BM57" s="327"/>
      <c r="BN57" s="327"/>
      <c r="BO57" s="327"/>
      <c r="BP57" s="327"/>
      <c r="BQ57" s="327"/>
      <c r="BR57" s="327"/>
      <c r="BS57" s="327"/>
      <c r="BT57" s="283"/>
    </row>
    <row r="58" spans="1:74" customFormat="1" ht="14.4" x14ac:dyDescent="0.3">
      <c r="A58" s="35"/>
      <c r="B58" s="271" t="s">
        <v>37</v>
      </c>
      <c r="C58" s="272" t="s">
        <v>50</v>
      </c>
      <c r="D58" s="387">
        <v>8.3405025000000013</v>
      </c>
      <c r="E58" s="273" t="s">
        <v>78</v>
      </c>
      <c r="F58" s="381">
        <v>8.3333333333333329E-2</v>
      </c>
      <c r="G58" s="340"/>
      <c r="H58" s="340"/>
      <c r="I58" s="340"/>
      <c r="J58" s="288"/>
      <c r="K58" s="288"/>
      <c r="L58" s="288"/>
      <c r="M58" s="288"/>
      <c r="N58" s="508"/>
      <c r="O58" s="508"/>
      <c r="P58" s="508"/>
      <c r="Q58" s="508"/>
      <c r="R58" s="508"/>
      <c r="S58" s="508"/>
      <c r="T58" s="508"/>
      <c r="U58" s="508"/>
      <c r="V58" s="508"/>
      <c r="W58" s="508"/>
      <c r="X58" s="508"/>
      <c r="Y58" s="508"/>
      <c r="Z58" s="327"/>
      <c r="AA58" s="508"/>
      <c r="AB58" s="508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7"/>
      <c r="BS58" s="327"/>
      <c r="BT58" s="283"/>
    </row>
    <row r="59" spans="1:74" customFormat="1" ht="14.4" x14ac:dyDescent="0.3">
      <c r="A59" s="35"/>
      <c r="B59" s="96" t="s">
        <v>49</v>
      </c>
      <c r="C59" s="274" t="s">
        <v>79</v>
      </c>
      <c r="D59" s="387">
        <v>0.12219932378860335</v>
      </c>
      <c r="E59" s="273" t="s">
        <v>36</v>
      </c>
      <c r="F59" s="382">
        <v>4</v>
      </c>
      <c r="G59" s="341"/>
      <c r="H59" s="341"/>
      <c r="I59" s="341"/>
      <c r="J59" s="288"/>
      <c r="K59" s="288"/>
      <c r="L59" s="288"/>
      <c r="M59" s="288"/>
      <c r="N59" s="508"/>
      <c r="O59" s="508"/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327"/>
      <c r="AA59" s="508"/>
      <c r="AB59" s="508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327"/>
      <c r="BN59" s="327"/>
      <c r="BO59" s="327"/>
      <c r="BP59" s="327"/>
      <c r="BQ59" s="327"/>
      <c r="BR59" s="327"/>
      <c r="BS59" s="327"/>
      <c r="BT59" s="283"/>
    </row>
    <row r="60" spans="1:74" customFormat="1" ht="14.4" x14ac:dyDescent="0.3">
      <c r="A60" s="35"/>
      <c r="B60" s="275" t="s">
        <v>18</v>
      </c>
      <c r="C60" s="276"/>
      <c r="D60" s="274"/>
      <c r="E60" s="273"/>
      <c r="F60" s="277"/>
      <c r="G60" s="342"/>
      <c r="H60" s="342"/>
      <c r="I60" s="342"/>
      <c r="J60" s="288"/>
      <c r="K60" s="288"/>
      <c r="L60" s="288"/>
      <c r="M60" s="288"/>
      <c r="N60" s="508"/>
      <c r="O60" s="508"/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327"/>
      <c r="AA60" s="508"/>
      <c r="AB60" s="508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7"/>
      <c r="BQ60" s="327"/>
      <c r="BR60" s="327"/>
      <c r="BS60" s="327"/>
      <c r="BT60" s="283"/>
    </row>
    <row r="61" spans="1:74" customFormat="1" ht="14.4" x14ac:dyDescent="0.3">
      <c r="A61" s="35"/>
      <c r="B61" s="96" t="s">
        <v>19</v>
      </c>
      <c r="C61" s="274" t="s">
        <v>80</v>
      </c>
      <c r="D61" s="386">
        <v>8.1604234687500004</v>
      </c>
      <c r="E61" s="273" t="s">
        <v>36</v>
      </c>
      <c r="F61" s="382">
        <v>4</v>
      </c>
      <c r="G61" s="341"/>
      <c r="H61" s="341"/>
      <c r="I61" s="341"/>
      <c r="J61" s="288"/>
      <c r="K61" s="288"/>
      <c r="L61" s="288"/>
      <c r="M61" s="288"/>
      <c r="N61" s="508"/>
      <c r="O61" s="508"/>
      <c r="P61" s="508"/>
      <c r="Q61" s="508"/>
      <c r="R61" s="508"/>
      <c r="S61" s="508"/>
      <c r="T61" s="508"/>
      <c r="U61" s="508"/>
      <c r="V61" s="508"/>
      <c r="W61" s="508"/>
      <c r="X61" s="508"/>
      <c r="Y61" s="508"/>
      <c r="Z61" s="327"/>
      <c r="AA61" s="508"/>
      <c r="AB61" s="508"/>
      <c r="AC61" s="327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  <c r="AN61" s="327"/>
      <c r="AO61" s="327"/>
      <c r="AP61" s="327"/>
      <c r="AQ61" s="327"/>
      <c r="AR61" s="327"/>
      <c r="AS61" s="327"/>
      <c r="AT61" s="327"/>
      <c r="AU61" s="327"/>
      <c r="AV61" s="327"/>
      <c r="AW61" s="327"/>
      <c r="AX61" s="327"/>
      <c r="AY61" s="327"/>
      <c r="AZ61" s="327"/>
      <c r="BA61" s="327"/>
      <c r="BB61" s="327"/>
      <c r="BC61" s="327"/>
      <c r="BD61" s="327"/>
      <c r="BE61" s="327"/>
      <c r="BF61" s="327"/>
      <c r="BG61" s="327"/>
      <c r="BH61" s="327"/>
      <c r="BI61" s="327"/>
      <c r="BJ61" s="327"/>
      <c r="BK61" s="327"/>
      <c r="BL61" s="327"/>
      <c r="BM61" s="327"/>
      <c r="BN61" s="327"/>
      <c r="BO61" s="327"/>
      <c r="BP61" s="327"/>
      <c r="BQ61" s="327"/>
      <c r="BR61" s="327"/>
      <c r="BS61" s="327"/>
      <c r="BT61" s="283"/>
    </row>
    <row r="62" spans="1:74" customFormat="1" ht="14.4" x14ac:dyDescent="0.3">
      <c r="A62" s="35"/>
      <c r="B62" s="271" t="s">
        <v>42</v>
      </c>
      <c r="C62" s="274" t="s">
        <v>81</v>
      </c>
      <c r="D62" s="386">
        <v>2.0306380055325528E-2</v>
      </c>
      <c r="E62" s="273" t="s">
        <v>82</v>
      </c>
      <c r="F62" s="382">
        <v>345</v>
      </c>
      <c r="G62" s="341"/>
      <c r="H62" s="341"/>
      <c r="I62" s="341"/>
      <c r="J62" s="288"/>
      <c r="K62" s="288"/>
      <c r="L62" s="288"/>
      <c r="M62" s="288"/>
      <c r="N62" s="508"/>
      <c r="O62" s="508"/>
      <c r="P62" s="508"/>
      <c r="Q62" s="508"/>
      <c r="R62" s="508"/>
      <c r="S62" s="508"/>
      <c r="T62" s="508"/>
      <c r="U62" s="508"/>
      <c r="V62" s="508"/>
      <c r="W62" s="508"/>
      <c r="X62" s="508"/>
      <c r="Y62" s="508"/>
      <c r="Z62" s="327"/>
      <c r="AA62" s="508"/>
      <c r="AB62" s="508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7"/>
      <c r="AU62" s="327"/>
      <c r="AV62" s="327"/>
      <c r="AW62" s="327"/>
      <c r="AX62" s="327"/>
      <c r="AY62" s="327"/>
      <c r="AZ62" s="327"/>
      <c r="BA62" s="327"/>
      <c r="BB62" s="327"/>
      <c r="BC62" s="327"/>
      <c r="BD62" s="327"/>
      <c r="BE62" s="327"/>
      <c r="BF62" s="327"/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27"/>
      <c r="BR62" s="327"/>
      <c r="BS62" s="327"/>
      <c r="BT62" s="283"/>
    </row>
    <row r="63" spans="1:74" customFormat="1" ht="14.4" x14ac:dyDescent="0.3">
      <c r="A63" s="35"/>
      <c r="B63" s="96" t="s">
        <v>20</v>
      </c>
      <c r="C63" s="274" t="s">
        <v>79</v>
      </c>
      <c r="D63" s="386">
        <v>2.25358254513</v>
      </c>
      <c r="E63" s="273" t="s">
        <v>36</v>
      </c>
      <c r="F63" s="382">
        <v>4</v>
      </c>
      <c r="G63" s="341"/>
      <c r="H63" s="341"/>
      <c r="I63" s="341"/>
      <c r="J63" s="288"/>
      <c r="K63" s="288"/>
      <c r="L63" s="288"/>
      <c r="M63" s="288"/>
      <c r="N63" s="508"/>
      <c r="O63" s="508"/>
      <c r="P63" s="508"/>
      <c r="Q63" s="508"/>
      <c r="R63" s="508"/>
      <c r="S63" s="508"/>
      <c r="T63" s="508"/>
      <c r="U63" s="508"/>
      <c r="V63" s="508"/>
      <c r="W63" s="508"/>
      <c r="X63" s="508"/>
      <c r="Y63" s="508"/>
      <c r="Z63" s="327"/>
      <c r="AA63" s="508"/>
      <c r="AB63" s="508"/>
      <c r="AC63" s="327"/>
      <c r="AD63" s="327"/>
      <c r="AE63" s="327"/>
      <c r="AF63" s="327"/>
      <c r="AG63" s="327"/>
      <c r="AH63" s="327"/>
      <c r="AI63" s="327"/>
      <c r="AJ63" s="327"/>
      <c r="AK63" s="327"/>
      <c r="AL63" s="327"/>
      <c r="AM63" s="327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  <c r="BG63" s="327"/>
      <c r="BH63" s="327"/>
      <c r="BI63" s="327"/>
      <c r="BJ63" s="327"/>
      <c r="BK63" s="327"/>
      <c r="BL63" s="327"/>
      <c r="BM63" s="327"/>
      <c r="BN63" s="327"/>
      <c r="BO63" s="327"/>
      <c r="BP63" s="327"/>
      <c r="BQ63" s="327"/>
      <c r="BR63" s="327"/>
      <c r="BS63" s="327"/>
      <c r="BT63" s="283"/>
    </row>
    <row r="64" spans="1:74" s="116" customFormat="1" ht="14.4" x14ac:dyDescent="0.3">
      <c r="A64" s="35"/>
      <c r="B64" s="96" t="s">
        <v>354</v>
      </c>
      <c r="C64" s="576" t="s">
        <v>358</v>
      </c>
      <c r="D64" s="574">
        <f>281.29/1000</f>
        <v>0.28129000000000004</v>
      </c>
      <c r="E64" s="273" t="s">
        <v>7</v>
      </c>
      <c r="F64" s="383" t="s">
        <v>7</v>
      </c>
      <c r="G64" s="341"/>
      <c r="H64" s="341"/>
      <c r="I64" s="341"/>
      <c r="J64" s="288"/>
      <c r="K64" s="288"/>
      <c r="L64" s="288"/>
      <c r="M64" s="288"/>
      <c r="N64" s="508"/>
      <c r="O64" s="508"/>
      <c r="P64" s="508"/>
      <c r="Q64" s="508"/>
      <c r="R64" s="508"/>
      <c r="S64" s="508"/>
      <c r="T64" s="508"/>
      <c r="U64" s="508"/>
      <c r="V64" s="508"/>
      <c r="W64" s="508"/>
      <c r="X64" s="508"/>
      <c r="Y64" s="508"/>
      <c r="Z64" s="327"/>
      <c r="AA64" s="508"/>
      <c r="AB64" s="508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7"/>
      <c r="BJ64" s="327"/>
      <c r="BK64" s="327"/>
      <c r="BL64" s="327"/>
      <c r="BM64" s="327"/>
      <c r="BN64" s="327"/>
      <c r="BO64" s="327"/>
      <c r="BP64" s="327"/>
      <c r="BQ64" s="327"/>
      <c r="BR64" s="327"/>
      <c r="BS64" s="327"/>
      <c r="BT64" s="283"/>
    </row>
    <row r="65" spans="1:72" customFormat="1" ht="14.4" x14ac:dyDescent="0.3">
      <c r="A65" s="35"/>
      <c r="B65" s="275" t="s">
        <v>27</v>
      </c>
      <c r="C65" s="274"/>
      <c r="D65" s="274"/>
      <c r="E65" s="273"/>
      <c r="F65" s="278"/>
      <c r="G65" s="343"/>
      <c r="H65" s="343"/>
      <c r="I65" s="343"/>
      <c r="J65" s="288"/>
      <c r="K65" s="288"/>
      <c r="L65" s="288"/>
      <c r="M65" s="288"/>
      <c r="N65" s="508"/>
      <c r="O65" s="508"/>
      <c r="P65" s="508"/>
      <c r="Q65" s="508"/>
      <c r="R65" s="508"/>
      <c r="S65" s="508"/>
      <c r="T65" s="508"/>
      <c r="U65" s="508"/>
      <c r="V65" s="508"/>
      <c r="W65" s="508"/>
      <c r="X65" s="508"/>
      <c r="Y65" s="508"/>
      <c r="Z65" s="327"/>
      <c r="AA65" s="508"/>
      <c r="AB65" s="508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327"/>
      <c r="AX65" s="327"/>
      <c r="AY65" s="327"/>
      <c r="AZ65" s="327"/>
      <c r="BA65" s="327"/>
      <c r="BB65" s="327"/>
      <c r="BC65" s="327"/>
      <c r="BD65" s="327"/>
      <c r="BE65" s="327"/>
      <c r="BF65" s="327"/>
      <c r="BG65" s="327"/>
      <c r="BH65" s="327"/>
      <c r="BI65" s="327"/>
      <c r="BJ65" s="327"/>
      <c r="BK65" s="327"/>
      <c r="BL65" s="327"/>
      <c r="BM65" s="327"/>
      <c r="BN65" s="327"/>
      <c r="BO65" s="327"/>
      <c r="BP65" s="327"/>
      <c r="BQ65" s="327"/>
      <c r="BR65" s="327"/>
      <c r="BS65" s="327"/>
      <c r="BT65" s="283"/>
    </row>
    <row r="66" spans="1:72" customFormat="1" ht="14.4" x14ac:dyDescent="0.3">
      <c r="A66" s="35"/>
      <c r="B66" s="271" t="s">
        <v>38</v>
      </c>
      <c r="C66" s="274" t="s">
        <v>83</v>
      </c>
      <c r="D66" s="387">
        <v>1789.788075691665</v>
      </c>
      <c r="E66" s="273" t="s">
        <v>7</v>
      </c>
      <c r="F66" s="383" t="s">
        <v>7</v>
      </c>
      <c r="G66" s="299"/>
      <c r="H66" s="299"/>
      <c r="I66" s="299"/>
      <c r="J66" s="288"/>
      <c r="K66" s="288"/>
      <c r="L66" s="288"/>
      <c r="M66" s="288"/>
      <c r="N66" s="508"/>
      <c r="O66" s="508"/>
      <c r="P66" s="508"/>
      <c r="Q66" s="508"/>
      <c r="R66" s="508"/>
      <c r="S66" s="508"/>
      <c r="T66" s="508"/>
      <c r="U66" s="508"/>
      <c r="V66" s="508"/>
      <c r="W66" s="508"/>
      <c r="X66" s="508"/>
      <c r="Y66" s="508"/>
      <c r="Z66" s="327"/>
      <c r="AA66" s="508"/>
      <c r="AB66" s="508"/>
      <c r="AC66" s="327"/>
      <c r="AD66" s="327"/>
      <c r="AE66" s="327"/>
      <c r="AF66" s="327"/>
      <c r="AG66" s="327"/>
      <c r="AH66" s="327"/>
      <c r="AI66" s="327"/>
      <c r="AJ66" s="327"/>
      <c r="AK66" s="327"/>
      <c r="AL66" s="327"/>
      <c r="AM66" s="327"/>
      <c r="AN66" s="327"/>
      <c r="AO66" s="327"/>
      <c r="AP66" s="327"/>
      <c r="AQ66" s="327"/>
      <c r="AR66" s="327"/>
      <c r="AS66" s="327"/>
      <c r="AT66" s="327"/>
      <c r="AU66" s="327"/>
      <c r="AV66" s="327"/>
      <c r="AW66" s="327"/>
      <c r="AX66" s="327"/>
      <c r="AY66" s="327"/>
      <c r="AZ66" s="327"/>
      <c r="BA66" s="327"/>
      <c r="BB66" s="327"/>
      <c r="BC66" s="327"/>
      <c r="BD66" s="327"/>
      <c r="BE66" s="327"/>
      <c r="BF66" s="327"/>
      <c r="BG66" s="327"/>
      <c r="BH66" s="327"/>
      <c r="BI66" s="327"/>
      <c r="BJ66" s="327"/>
      <c r="BK66" s="327"/>
      <c r="BL66" s="327"/>
      <c r="BM66" s="327"/>
      <c r="BN66" s="327"/>
      <c r="BO66" s="327"/>
      <c r="BP66" s="327"/>
      <c r="BQ66" s="327"/>
      <c r="BR66" s="327"/>
      <c r="BS66" s="327"/>
      <c r="BT66" s="283"/>
    </row>
    <row r="67" spans="1:72" customFormat="1" ht="14.4" x14ac:dyDescent="0.3">
      <c r="A67" s="35"/>
      <c r="B67" s="275" t="s">
        <v>84</v>
      </c>
      <c r="C67" s="279"/>
      <c r="D67" s="280"/>
      <c r="E67" s="279"/>
      <c r="F67" s="281"/>
      <c r="G67" s="344"/>
      <c r="H67" s="344"/>
      <c r="I67" s="344"/>
      <c r="J67" s="288"/>
      <c r="K67" s="288"/>
      <c r="L67" s="288"/>
      <c r="M67" s="288"/>
      <c r="N67" s="508"/>
      <c r="O67" s="508"/>
      <c r="P67" s="508"/>
      <c r="Q67" s="508"/>
      <c r="R67" s="508"/>
      <c r="S67" s="508"/>
      <c r="T67" s="508"/>
      <c r="U67" s="508"/>
      <c r="V67" s="508"/>
      <c r="W67" s="508"/>
      <c r="X67" s="508"/>
      <c r="Y67" s="508"/>
      <c r="Z67" s="327"/>
      <c r="AA67" s="508"/>
      <c r="AB67" s="508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  <c r="AW67" s="327"/>
      <c r="AX67" s="327"/>
      <c r="AY67" s="327"/>
      <c r="AZ67" s="327"/>
      <c r="BA67" s="327"/>
      <c r="BB67" s="327"/>
      <c r="BC67" s="327"/>
      <c r="BD67" s="327"/>
      <c r="BE67" s="327"/>
      <c r="BF67" s="327"/>
      <c r="BG67" s="327"/>
      <c r="BH67" s="327"/>
      <c r="BI67" s="327"/>
      <c r="BJ67" s="327"/>
      <c r="BK67" s="327"/>
      <c r="BL67" s="327"/>
      <c r="BM67" s="327"/>
      <c r="BN67" s="327"/>
      <c r="BO67" s="327"/>
      <c r="BP67" s="327"/>
      <c r="BQ67" s="327"/>
      <c r="BR67" s="327"/>
      <c r="BS67" s="327"/>
      <c r="BT67" s="283"/>
    </row>
    <row r="68" spans="1:72" customFormat="1" ht="14.4" x14ac:dyDescent="0.3">
      <c r="A68" s="35"/>
      <c r="B68" s="271" t="s">
        <v>85</v>
      </c>
      <c r="C68" s="274" t="s">
        <v>44</v>
      </c>
      <c r="D68" s="388">
        <v>1.2500000000000001E-2</v>
      </c>
      <c r="E68" s="273" t="s">
        <v>7</v>
      </c>
      <c r="F68" s="383" t="s">
        <v>7</v>
      </c>
      <c r="G68" s="299"/>
      <c r="H68" s="299"/>
      <c r="I68" s="299"/>
      <c r="J68" s="288"/>
      <c r="K68" s="288"/>
      <c r="L68" s="288"/>
      <c r="M68" s="288"/>
      <c r="N68" s="508"/>
      <c r="O68" s="508"/>
      <c r="P68" s="508"/>
      <c r="Q68" s="508"/>
      <c r="R68" s="508"/>
      <c r="S68" s="508"/>
      <c r="T68" s="508"/>
      <c r="U68" s="508"/>
      <c r="V68" s="508"/>
      <c r="W68" s="508"/>
      <c r="X68" s="508"/>
      <c r="Y68" s="508"/>
      <c r="Z68" s="327"/>
      <c r="AA68" s="508"/>
      <c r="AB68" s="508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  <c r="BH68" s="327"/>
      <c r="BI68" s="327"/>
      <c r="BJ68" s="327"/>
      <c r="BK68" s="327"/>
      <c r="BL68" s="327"/>
      <c r="BM68" s="327"/>
      <c r="BN68" s="327"/>
      <c r="BO68" s="327"/>
      <c r="BP68" s="327"/>
      <c r="BQ68" s="327"/>
      <c r="BR68" s="327"/>
      <c r="BS68" s="327"/>
      <c r="BT68" s="283"/>
    </row>
    <row r="69" spans="1:72" customFormat="1" ht="14.4" x14ac:dyDescent="0.3">
      <c r="A69" s="35"/>
      <c r="B69" s="168" t="s">
        <v>86</v>
      </c>
      <c r="C69" s="274" t="s">
        <v>87</v>
      </c>
      <c r="D69" s="388">
        <v>1.4999999999999999E-2</v>
      </c>
      <c r="E69" s="273" t="s">
        <v>7</v>
      </c>
      <c r="F69" s="383" t="s">
        <v>7</v>
      </c>
      <c r="G69" s="299"/>
      <c r="H69" s="299"/>
      <c r="I69" s="299"/>
      <c r="J69" s="288"/>
      <c r="K69" s="288"/>
      <c r="L69" s="288"/>
      <c r="M69" s="288"/>
      <c r="N69" s="508"/>
      <c r="O69" s="508"/>
      <c r="P69" s="508"/>
      <c r="Q69" s="508"/>
      <c r="R69" s="508"/>
      <c r="S69" s="508"/>
      <c r="T69" s="508"/>
      <c r="U69" s="508"/>
      <c r="V69" s="508"/>
      <c r="W69" s="508"/>
      <c r="X69" s="508"/>
      <c r="Y69" s="508"/>
      <c r="Z69" s="327"/>
      <c r="AA69" s="508"/>
      <c r="AB69" s="508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  <c r="AW69" s="327"/>
      <c r="AX69" s="327"/>
      <c r="AY69" s="327"/>
      <c r="AZ69" s="327"/>
      <c r="BA69" s="327"/>
      <c r="BB69" s="327"/>
      <c r="BC69" s="327"/>
      <c r="BD69" s="327"/>
      <c r="BE69" s="327"/>
      <c r="BF69" s="327"/>
      <c r="BG69" s="327"/>
      <c r="BH69" s="327"/>
      <c r="BI69" s="327"/>
      <c r="BJ69" s="327"/>
      <c r="BK69" s="327"/>
      <c r="BL69" s="327"/>
      <c r="BM69" s="327"/>
      <c r="BN69" s="327"/>
      <c r="BO69" s="327"/>
      <c r="BP69" s="327"/>
      <c r="BQ69" s="327"/>
      <c r="BR69" s="327"/>
      <c r="BS69" s="327"/>
      <c r="BT69" s="283"/>
    </row>
    <row r="70" spans="1:72" customFormat="1" ht="14.4" x14ac:dyDescent="0.3">
      <c r="A70" s="35"/>
      <c r="B70" s="282" t="s">
        <v>88</v>
      </c>
      <c r="C70" s="274" t="s">
        <v>89</v>
      </c>
      <c r="D70" s="388">
        <v>5.0000000000000001E-3</v>
      </c>
      <c r="E70" s="273" t="s">
        <v>7</v>
      </c>
      <c r="F70" s="383" t="s">
        <v>7</v>
      </c>
      <c r="G70" s="299"/>
      <c r="H70" s="299"/>
      <c r="I70" s="299"/>
      <c r="J70" s="288"/>
      <c r="K70" s="288"/>
      <c r="L70" s="288"/>
      <c r="M70" s="288"/>
      <c r="N70" s="508"/>
      <c r="O70" s="508"/>
      <c r="P70" s="508"/>
      <c r="Q70" s="508"/>
      <c r="R70" s="508"/>
      <c r="S70" s="508"/>
      <c r="T70" s="508"/>
      <c r="U70" s="508"/>
      <c r="V70" s="508"/>
      <c r="W70" s="508"/>
      <c r="X70" s="508"/>
      <c r="Y70" s="508"/>
      <c r="Z70" s="327"/>
      <c r="AA70" s="508"/>
      <c r="AB70" s="508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283"/>
    </row>
    <row r="71" spans="1:72" s="116" customFormat="1" ht="14.4" x14ac:dyDescent="0.3">
      <c r="A71" s="35"/>
      <c r="B71" s="275" t="s">
        <v>328</v>
      </c>
      <c r="C71" s="279"/>
      <c r="D71" s="280"/>
      <c r="E71" s="279"/>
      <c r="F71" s="281"/>
      <c r="G71" s="299"/>
      <c r="H71" s="299"/>
      <c r="I71" s="299"/>
      <c r="J71" s="288"/>
      <c r="K71" s="288"/>
      <c r="L71" s="288"/>
      <c r="M71" s="288"/>
      <c r="N71" s="508"/>
      <c r="O71" s="508"/>
      <c r="P71" s="508"/>
      <c r="Q71" s="508"/>
      <c r="R71" s="508"/>
      <c r="S71" s="508"/>
      <c r="T71" s="508"/>
      <c r="U71" s="508"/>
      <c r="V71" s="508"/>
      <c r="W71" s="508"/>
      <c r="X71" s="508"/>
      <c r="Y71" s="508"/>
      <c r="Z71" s="327"/>
      <c r="AA71" s="508"/>
      <c r="AB71" s="508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283"/>
    </row>
    <row r="72" spans="1:72" s="116" customFormat="1" ht="14.4" x14ac:dyDescent="0.3">
      <c r="A72" s="35"/>
      <c r="B72" s="271" t="str">
        <f>B71</f>
        <v>Energia elétrica</v>
      </c>
      <c r="C72" s="274" t="s">
        <v>326</v>
      </c>
      <c r="D72" s="493">
        <f>0.65159/1000</f>
        <v>6.5158999999999996E-4</v>
      </c>
      <c r="E72" s="273" t="s">
        <v>327</v>
      </c>
      <c r="F72" s="383">
        <f>61.32*1304.01/976.632</f>
        <v>81.875151746000554</v>
      </c>
      <c r="G72" s="299"/>
      <c r="H72" s="299"/>
      <c r="I72" s="299"/>
      <c r="J72" s="288"/>
      <c r="K72" s="288"/>
      <c r="L72" s="288"/>
      <c r="M72" s="28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327"/>
      <c r="AA72" s="508"/>
      <c r="AB72" s="508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283"/>
    </row>
    <row r="73" spans="1:72" s="116" customFormat="1" ht="14.4" x14ac:dyDescent="0.3">
      <c r="A73" s="35"/>
      <c r="B73" s="275" t="s">
        <v>325</v>
      </c>
      <c r="C73" s="279"/>
      <c r="D73" s="280"/>
      <c r="E73" s="279"/>
      <c r="F73" s="281"/>
      <c r="G73" s="299"/>
      <c r="H73" s="299"/>
      <c r="I73" s="299"/>
      <c r="J73" s="288"/>
      <c r="K73" s="288"/>
      <c r="L73" s="288"/>
      <c r="M73" s="28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327"/>
      <c r="AA73" s="508"/>
      <c r="AB73" s="508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283"/>
    </row>
    <row r="74" spans="1:72" s="116" customFormat="1" ht="14.4" x14ac:dyDescent="0.3">
      <c r="A74" s="35"/>
      <c r="B74" s="271" t="s">
        <v>329</v>
      </c>
      <c r="C74" s="274" t="s">
        <v>83</v>
      </c>
      <c r="D74" s="388"/>
      <c r="E74" s="273" t="s">
        <v>7</v>
      </c>
      <c r="F74" s="383" t="s">
        <v>7</v>
      </c>
      <c r="G74" s="299"/>
      <c r="H74" s="299"/>
      <c r="I74" s="299"/>
      <c r="J74" s="288"/>
      <c r="K74" s="288"/>
      <c r="L74" s="288"/>
      <c r="M74" s="288"/>
      <c r="N74" s="508"/>
      <c r="O74" s="508"/>
      <c r="P74" s="508"/>
      <c r="Q74" s="508"/>
      <c r="R74" s="508"/>
      <c r="S74" s="508"/>
      <c r="T74" s="508"/>
      <c r="U74" s="508"/>
      <c r="V74" s="508"/>
      <c r="W74" s="508"/>
      <c r="X74" s="508"/>
      <c r="Y74" s="508"/>
      <c r="Z74" s="327"/>
      <c r="AA74" s="508"/>
      <c r="AB74" s="508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283"/>
    </row>
    <row r="75" spans="1:72" customFormat="1" ht="14.4" x14ac:dyDescent="0.3">
      <c r="A75" s="35"/>
      <c r="B75" s="265"/>
      <c r="C75" s="35"/>
      <c r="D75" s="42"/>
      <c r="E75" s="5"/>
      <c r="F75" s="260"/>
      <c r="G75" s="260"/>
      <c r="H75" s="260"/>
      <c r="I75" s="260"/>
      <c r="J75" s="4"/>
      <c r="K75" s="4"/>
      <c r="L75" s="4"/>
      <c r="M75" s="4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327"/>
      <c r="AA75" s="508"/>
      <c r="AB75" s="508"/>
      <c r="AC75" s="327"/>
      <c r="AD75" s="327"/>
      <c r="AE75" s="327"/>
      <c r="AF75" s="327"/>
      <c r="AG75" s="327"/>
      <c r="AH75" s="327"/>
      <c r="AI75" s="327"/>
      <c r="AJ75" s="327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29"/>
      <c r="AX75" s="329"/>
      <c r="AY75" s="329"/>
      <c r="AZ75" s="329"/>
      <c r="BA75" s="329"/>
      <c r="BB75" s="329"/>
      <c r="BC75" s="329"/>
      <c r="BD75" s="329"/>
      <c r="BE75" s="329"/>
      <c r="BF75" s="329"/>
      <c r="BG75" s="329"/>
      <c r="BH75" s="329"/>
      <c r="BI75" s="329"/>
      <c r="BJ75" s="329"/>
      <c r="BK75" s="329"/>
      <c r="BL75" s="329"/>
      <c r="BM75" s="329"/>
      <c r="BN75" s="329"/>
      <c r="BO75" s="329"/>
      <c r="BP75" s="329"/>
      <c r="BQ75" s="329"/>
      <c r="BR75" s="329"/>
      <c r="BS75" s="329"/>
      <c r="BT75" s="283"/>
    </row>
    <row r="76" spans="1:72" customFormat="1" ht="14.4" x14ac:dyDescent="0.3">
      <c r="B76" s="252" t="s">
        <v>22</v>
      </c>
      <c r="C76" s="438" t="s">
        <v>6</v>
      </c>
      <c r="D76" s="438" t="s">
        <v>33</v>
      </c>
      <c r="E76" s="438" t="s">
        <v>35</v>
      </c>
      <c r="F76" s="438" t="s">
        <v>36</v>
      </c>
      <c r="G76" s="253"/>
      <c r="H76" s="253"/>
      <c r="I76" s="253"/>
      <c r="J76" s="253"/>
      <c r="K76" s="253"/>
      <c r="L76" s="253"/>
      <c r="M76" s="253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  <c r="BC76" s="328"/>
      <c r="BD76" s="328"/>
      <c r="BE76" s="328"/>
      <c r="BF76" s="328"/>
      <c r="BG76" s="328"/>
      <c r="BH76" s="328"/>
      <c r="BI76" s="328"/>
      <c r="BJ76" s="328"/>
      <c r="BK76" s="328"/>
      <c r="BL76" s="328"/>
      <c r="BM76" s="328"/>
      <c r="BN76" s="328"/>
      <c r="BO76" s="328"/>
      <c r="BP76" s="328"/>
      <c r="BQ76" s="328"/>
      <c r="BR76" s="328"/>
      <c r="BS76" s="328"/>
      <c r="BT76" s="316"/>
    </row>
    <row r="77" spans="1:72" customFormat="1" ht="14.4" x14ac:dyDescent="0.3">
      <c r="A77" s="35"/>
      <c r="B77" s="284" t="s">
        <v>16</v>
      </c>
      <c r="C77" s="35"/>
      <c r="D77" s="42"/>
      <c r="E77" s="35"/>
      <c r="F77" s="260"/>
      <c r="G77" s="258"/>
      <c r="H77" s="258"/>
      <c r="I77" s="258"/>
      <c r="J77" s="4"/>
      <c r="K77" s="4"/>
      <c r="L77" s="4"/>
      <c r="M77" s="4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327"/>
      <c r="AA77" s="508"/>
      <c r="AB77" s="508"/>
      <c r="AC77" s="327"/>
      <c r="AD77" s="327"/>
      <c r="AE77" s="327"/>
      <c r="AF77" s="327"/>
      <c r="AG77" s="327"/>
      <c r="AH77" s="327"/>
      <c r="AI77" s="327"/>
      <c r="AJ77" s="327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  <c r="BH77" s="329"/>
      <c r="BI77" s="329"/>
      <c r="BJ77" s="329"/>
      <c r="BK77" s="329"/>
      <c r="BL77" s="329"/>
      <c r="BM77" s="329"/>
      <c r="BN77" s="329"/>
      <c r="BO77" s="329"/>
      <c r="BP77" s="329"/>
      <c r="BQ77" s="329"/>
      <c r="BR77" s="329"/>
      <c r="BS77" s="329"/>
      <c r="BT77" s="283"/>
    </row>
    <row r="78" spans="1:72" s="8" customFormat="1" ht="14.4" x14ac:dyDescent="0.3">
      <c r="A78" s="5"/>
      <c r="B78" s="285" t="s">
        <v>17</v>
      </c>
      <c r="C78" s="286" t="s">
        <v>90</v>
      </c>
      <c r="D78" s="386">
        <v>0.37024248825000006</v>
      </c>
      <c r="E78" s="287" t="s">
        <v>91</v>
      </c>
      <c r="F78" s="384">
        <v>1E-3</v>
      </c>
      <c r="G78" s="345"/>
      <c r="H78" s="345"/>
      <c r="I78" s="345"/>
      <c r="J78" s="4"/>
      <c r="K78" s="4"/>
      <c r="L78" s="4"/>
      <c r="M78" s="4"/>
      <c r="N78" s="508"/>
      <c r="O78" s="508"/>
      <c r="P78" s="444"/>
      <c r="Q78" s="444"/>
      <c r="R78" s="444"/>
      <c r="S78" s="444"/>
      <c r="T78" s="444"/>
      <c r="U78" s="444"/>
      <c r="V78" s="444"/>
      <c r="W78" s="444"/>
      <c r="X78" s="444"/>
      <c r="Y78" s="444"/>
      <c r="Z78" s="329"/>
      <c r="AA78" s="444"/>
      <c r="AB78" s="444"/>
      <c r="AC78" s="329"/>
      <c r="AD78" s="329"/>
      <c r="AE78" s="329"/>
      <c r="AF78" s="329"/>
      <c r="AG78" s="329"/>
      <c r="AH78" s="329"/>
      <c r="AI78" s="329"/>
      <c r="AJ78" s="329"/>
      <c r="AK78" s="329"/>
      <c r="AL78" s="329"/>
      <c r="AM78" s="329"/>
      <c r="AN78" s="329"/>
      <c r="AO78" s="329"/>
      <c r="AP78" s="329"/>
      <c r="AQ78" s="329"/>
      <c r="AR78" s="329"/>
      <c r="AS78" s="329"/>
      <c r="AT78" s="329"/>
      <c r="AU78" s="329"/>
      <c r="AV78" s="329"/>
      <c r="AW78" s="329"/>
      <c r="AX78" s="329"/>
      <c r="AY78" s="329"/>
      <c r="AZ78" s="329"/>
      <c r="BA78" s="329"/>
      <c r="BB78" s="329"/>
      <c r="BC78" s="329"/>
      <c r="BD78" s="329"/>
      <c r="BE78" s="329"/>
      <c r="BF78" s="329"/>
      <c r="BG78" s="329"/>
      <c r="BH78" s="329"/>
      <c r="BI78" s="329"/>
      <c r="BJ78" s="329"/>
      <c r="BK78" s="329"/>
      <c r="BL78" s="329"/>
      <c r="BM78" s="329"/>
      <c r="BN78" s="329"/>
      <c r="BO78" s="329"/>
      <c r="BP78" s="329"/>
      <c r="BQ78" s="329"/>
      <c r="BR78" s="329"/>
      <c r="BS78" s="329"/>
      <c r="BT78" s="283"/>
    </row>
    <row r="79" spans="1:72" customFormat="1" ht="14.4" x14ac:dyDescent="0.3">
      <c r="A79" s="35"/>
      <c r="B79" s="289" t="s">
        <v>92</v>
      </c>
      <c r="C79" s="290" t="s">
        <v>93</v>
      </c>
      <c r="D79" s="386">
        <v>10.699029796950001</v>
      </c>
      <c r="E79" s="287" t="s">
        <v>94</v>
      </c>
      <c r="F79" s="385">
        <v>6.7000000000000002E-3</v>
      </c>
      <c r="G79" s="346"/>
      <c r="H79" s="346"/>
      <c r="I79" s="346"/>
      <c r="J79" s="4"/>
      <c r="K79" s="4"/>
      <c r="L79" s="4"/>
      <c r="M79" s="4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327"/>
      <c r="AA79" s="508"/>
      <c r="AB79" s="508"/>
      <c r="AC79" s="327"/>
      <c r="AD79" s="327"/>
      <c r="AE79" s="327"/>
      <c r="AF79" s="327"/>
      <c r="AG79" s="327"/>
      <c r="AH79" s="327"/>
      <c r="AI79" s="327"/>
      <c r="AJ79" s="327"/>
      <c r="AK79" s="291"/>
      <c r="AL79" s="329"/>
      <c r="AM79" s="329"/>
      <c r="AN79" s="329"/>
      <c r="AO79" s="291"/>
      <c r="AP79" s="329"/>
      <c r="AQ79" s="329"/>
      <c r="AR79" s="329"/>
      <c r="AS79" s="291"/>
      <c r="AT79" s="329"/>
      <c r="AU79" s="329"/>
      <c r="AV79" s="329"/>
      <c r="AW79" s="291"/>
      <c r="AX79" s="329"/>
      <c r="AY79" s="329"/>
      <c r="AZ79" s="329"/>
      <c r="BA79" s="291"/>
      <c r="BB79" s="329"/>
      <c r="BC79" s="329"/>
      <c r="BD79" s="329"/>
      <c r="BE79" s="291"/>
      <c r="BF79" s="329"/>
      <c r="BG79" s="329"/>
      <c r="BH79" s="329"/>
      <c r="BI79" s="291"/>
      <c r="BJ79" s="329"/>
      <c r="BK79" s="329"/>
      <c r="BL79" s="329"/>
      <c r="BM79" s="291"/>
      <c r="BN79" s="329"/>
      <c r="BO79" s="329"/>
      <c r="BP79" s="329"/>
      <c r="BQ79" s="291"/>
      <c r="BR79" s="329"/>
      <c r="BS79" s="329"/>
      <c r="BT79" s="283"/>
    </row>
    <row r="80" spans="1:72" customFormat="1" ht="14.4" x14ac:dyDescent="0.3">
      <c r="A80" s="35"/>
      <c r="B80" s="96" t="s">
        <v>25</v>
      </c>
      <c r="C80" s="274" t="s">
        <v>95</v>
      </c>
      <c r="D80" s="386">
        <v>846.11819889000003</v>
      </c>
      <c r="E80" s="273" t="s">
        <v>51</v>
      </c>
      <c r="F80" s="385">
        <v>6.9999999999999999E-4</v>
      </c>
      <c r="G80" s="346"/>
      <c r="H80" s="346"/>
      <c r="I80" s="346"/>
      <c r="J80" s="4"/>
      <c r="K80" s="4"/>
      <c r="L80" s="4"/>
      <c r="M80" s="4"/>
      <c r="N80" s="508"/>
      <c r="O80" s="508"/>
      <c r="P80" s="508"/>
      <c r="Q80" s="508"/>
      <c r="R80" s="508"/>
      <c r="S80" s="508"/>
      <c r="T80" s="508"/>
      <c r="U80" s="508"/>
      <c r="V80" s="508"/>
      <c r="W80" s="508"/>
      <c r="X80" s="508"/>
      <c r="Y80" s="508"/>
      <c r="Z80" s="327"/>
      <c r="AA80" s="508"/>
      <c r="AB80" s="508"/>
      <c r="AC80" s="327"/>
      <c r="AD80" s="327"/>
      <c r="AE80" s="327"/>
      <c r="AF80" s="327"/>
      <c r="AG80" s="327"/>
      <c r="AH80" s="327"/>
      <c r="AI80" s="327"/>
      <c r="AJ80" s="327"/>
      <c r="AK80" s="291"/>
      <c r="AL80" s="329"/>
      <c r="AM80" s="329"/>
      <c r="AN80" s="329"/>
      <c r="AO80" s="291"/>
      <c r="AP80" s="329"/>
      <c r="AQ80" s="329"/>
      <c r="AR80" s="329"/>
      <c r="AS80" s="291"/>
      <c r="AT80" s="329"/>
      <c r="AU80" s="329"/>
      <c r="AV80" s="329"/>
      <c r="AW80" s="291"/>
      <c r="AX80" s="329"/>
      <c r="AY80" s="329"/>
      <c r="AZ80" s="329"/>
      <c r="BA80" s="291"/>
      <c r="BB80" s="329"/>
      <c r="BC80" s="329"/>
      <c r="BD80" s="329"/>
      <c r="BE80" s="291"/>
      <c r="BF80" s="329"/>
      <c r="BG80" s="329"/>
      <c r="BH80" s="329"/>
      <c r="BI80" s="291"/>
      <c r="BJ80" s="329"/>
      <c r="BK80" s="329"/>
      <c r="BL80" s="329"/>
      <c r="BM80" s="291"/>
      <c r="BN80" s="329"/>
      <c r="BO80" s="329"/>
      <c r="BP80" s="329"/>
      <c r="BQ80" s="291"/>
      <c r="BR80" s="329"/>
      <c r="BS80" s="329"/>
      <c r="BT80" s="283"/>
    </row>
    <row r="81" spans="1:76" customFormat="1" ht="14.4" x14ac:dyDescent="0.3">
      <c r="A81" s="35"/>
      <c r="B81" s="168" t="s">
        <v>23</v>
      </c>
      <c r="C81" s="274" t="s">
        <v>40</v>
      </c>
      <c r="D81" s="389">
        <v>4.3309954800000001E-2</v>
      </c>
      <c r="E81" s="273" t="s">
        <v>7</v>
      </c>
      <c r="F81" s="383" t="s">
        <v>7</v>
      </c>
      <c r="G81" s="299"/>
      <c r="H81" s="299"/>
      <c r="I81" s="299"/>
      <c r="J81" s="4"/>
      <c r="K81" s="4"/>
      <c r="L81" s="4"/>
      <c r="M81" s="4"/>
      <c r="N81" s="508"/>
      <c r="O81" s="508"/>
      <c r="P81" s="508"/>
      <c r="Q81" s="508"/>
      <c r="R81" s="508"/>
      <c r="S81" s="508"/>
      <c r="T81" s="508"/>
      <c r="U81" s="508"/>
      <c r="V81" s="508"/>
      <c r="W81" s="508"/>
      <c r="X81" s="508"/>
      <c r="Y81" s="508"/>
      <c r="Z81" s="327"/>
      <c r="AA81" s="508"/>
      <c r="AB81" s="508"/>
      <c r="AC81" s="327"/>
      <c r="AD81" s="327"/>
      <c r="AE81" s="327"/>
      <c r="AF81" s="327"/>
      <c r="AG81" s="327"/>
      <c r="AH81" s="327"/>
      <c r="AI81" s="327"/>
      <c r="AJ81" s="327"/>
      <c r="AK81" s="291"/>
      <c r="AL81" s="329"/>
      <c r="AM81" s="329"/>
      <c r="AN81" s="329"/>
      <c r="AO81" s="291"/>
      <c r="AP81" s="329"/>
      <c r="AQ81" s="329"/>
      <c r="AR81" s="329"/>
      <c r="AS81" s="291"/>
      <c r="AT81" s="329"/>
      <c r="AU81" s="329"/>
      <c r="AV81" s="329"/>
      <c r="AW81" s="291"/>
      <c r="AX81" s="329"/>
      <c r="AY81" s="329"/>
      <c r="AZ81" s="329"/>
      <c r="BA81" s="291"/>
      <c r="BB81" s="329"/>
      <c r="BC81" s="329"/>
      <c r="BD81" s="329"/>
      <c r="BE81" s="291"/>
      <c r="BF81" s="329"/>
      <c r="BG81" s="329"/>
      <c r="BH81" s="329"/>
      <c r="BI81" s="291"/>
      <c r="BJ81" s="329"/>
      <c r="BK81" s="329"/>
      <c r="BL81" s="329"/>
      <c r="BM81" s="291"/>
      <c r="BN81" s="329"/>
      <c r="BO81" s="329"/>
      <c r="BP81" s="329"/>
      <c r="BQ81" s="291"/>
      <c r="BR81" s="329"/>
      <c r="BS81" s="329"/>
      <c r="BT81" s="283"/>
    </row>
    <row r="82" spans="1:76" customFormat="1" ht="14.4" x14ac:dyDescent="0.3">
      <c r="A82" s="35"/>
      <c r="B82" s="168" t="s">
        <v>24</v>
      </c>
      <c r="C82" s="274" t="s">
        <v>96</v>
      </c>
      <c r="D82" s="386">
        <v>7.2039804844846511</v>
      </c>
      <c r="E82" s="273" t="s">
        <v>52</v>
      </c>
      <c r="F82" s="381">
        <v>3.3333333333333333E-2</v>
      </c>
      <c r="G82" s="340"/>
      <c r="H82" s="340"/>
      <c r="I82" s="340"/>
      <c r="J82" s="4"/>
      <c r="K82" s="4"/>
      <c r="L82" s="4"/>
      <c r="M82" s="4"/>
      <c r="N82" s="508"/>
      <c r="O82" s="508"/>
      <c r="P82" s="508"/>
      <c r="Q82" s="508"/>
      <c r="R82" s="508"/>
      <c r="S82" s="508"/>
      <c r="T82" s="508"/>
      <c r="U82" s="508"/>
      <c r="V82" s="508"/>
      <c r="W82" s="508"/>
      <c r="X82" s="508"/>
      <c r="Y82" s="508"/>
      <c r="Z82" s="327"/>
      <c r="AA82" s="508"/>
      <c r="AB82" s="508"/>
      <c r="AC82" s="327"/>
      <c r="AD82" s="327"/>
      <c r="AE82" s="327"/>
      <c r="AF82" s="327"/>
      <c r="AG82" s="327"/>
      <c r="AH82" s="327"/>
      <c r="AI82" s="327"/>
      <c r="AJ82" s="327"/>
      <c r="AK82" s="291"/>
      <c r="AL82" s="329"/>
      <c r="AM82" s="329"/>
      <c r="AN82" s="329"/>
      <c r="AO82" s="291"/>
      <c r="AP82" s="329"/>
      <c r="AQ82" s="329"/>
      <c r="AR82" s="329"/>
      <c r="AS82" s="291"/>
      <c r="AT82" s="329"/>
      <c r="AU82" s="329"/>
      <c r="AV82" s="329"/>
      <c r="AW82" s="291"/>
      <c r="AX82" s="329"/>
      <c r="AY82" s="329"/>
      <c r="AZ82" s="329"/>
      <c r="BA82" s="291"/>
      <c r="BB82" s="329"/>
      <c r="BC82" s="329"/>
      <c r="BD82" s="329"/>
      <c r="BE82" s="291"/>
      <c r="BF82" s="329"/>
      <c r="BG82" s="329"/>
      <c r="BH82" s="329"/>
      <c r="BI82" s="291"/>
      <c r="BJ82" s="329"/>
      <c r="BK82" s="329"/>
      <c r="BL82" s="329"/>
      <c r="BM82" s="291"/>
      <c r="BN82" s="329"/>
      <c r="BO82" s="329"/>
      <c r="BP82" s="329"/>
      <c r="BQ82" s="291"/>
      <c r="BR82" s="329"/>
      <c r="BS82" s="329"/>
      <c r="BT82" s="283"/>
    </row>
    <row r="83" spans="1:76" customFormat="1" ht="14.4" x14ac:dyDescent="0.3">
      <c r="A83" s="35"/>
      <c r="B83" s="168" t="s">
        <v>97</v>
      </c>
      <c r="C83" s="274" t="s">
        <v>98</v>
      </c>
      <c r="D83" s="387">
        <v>1.0372552200000003</v>
      </c>
      <c r="E83" s="273" t="s">
        <v>53</v>
      </c>
      <c r="F83" s="381">
        <v>0.05</v>
      </c>
      <c r="G83" s="340"/>
      <c r="H83" s="340"/>
      <c r="I83" s="340"/>
      <c r="J83" s="4"/>
      <c r="K83" s="4"/>
      <c r="L83" s="4"/>
      <c r="M83" s="4"/>
      <c r="N83" s="508"/>
      <c r="O83" s="508"/>
      <c r="P83" s="508"/>
      <c r="Q83" s="508"/>
      <c r="R83" s="508"/>
      <c r="S83" s="508"/>
      <c r="T83" s="508"/>
      <c r="U83" s="508"/>
      <c r="V83" s="508"/>
      <c r="W83" s="508"/>
      <c r="X83" s="508"/>
      <c r="Y83" s="508"/>
      <c r="Z83" s="327"/>
      <c r="AA83" s="508"/>
      <c r="AB83" s="508"/>
      <c r="AC83" s="327"/>
      <c r="AD83" s="327"/>
      <c r="AE83" s="327"/>
      <c r="AF83" s="327"/>
      <c r="AG83" s="327"/>
      <c r="AH83" s="327"/>
      <c r="AI83" s="327"/>
      <c r="AJ83" s="327"/>
      <c r="AK83" s="291"/>
      <c r="AL83" s="329"/>
      <c r="AM83" s="329"/>
      <c r="AN83" s="329"/>
      <c r="AO83" s="291"/>
      <c r="AP83" s="329"/>
      <c r="AQ83" s="329"/>
      <c r="AR83" s="329"/>
      <c r="AS83" s="291"/>
      <c r="AT83" s="329"/>
      <c r="AU83" s="329"/>
      <c r="AV83" s="329"/>
      <c r="AW83" s="291"/>
      <c r="AX83" s="329"/>
      <c r="AY83" s="329"/>
      <c r="AZ83" s="329"/>
      <c r="BA83" s="291"/>
      <c r="BB83" s="329"/>
      <c r="BC83" s="329"/>
      <c r="BD83" s="329"/>
      <c r="BE83" s="291"/>
      <c r="BF83" s="329"/>
      <c r="BG83" s="329"/>
      <c r="BH83" s="329"/>
      <c r="BI83" s="291"/>
      <c r="BJ83" s="329"/>
      <c r="BK83" s="329"/>
      <c r="BL83" s="329"/>
      <c r="BM83" s="291"/>
      <c r="BN83" s="329"/>
      <c r="BO83" s="329"/>
      <c r="BP83" s="329"/>
      <c r="BQ83" s="291"/>
      <c r="BR83" s="329"/>
      <c r="BS83" s="329"/>
      <c r="BT83" s="283"/>
    </row>
    <row r="84" spans="1:76" customFormat="1" ht="14.4" x14ac:dyDescent="0.3">
      <c r="A84" s="35"/>
      <c r="B84" s="168" t="s">
        <v>26</v>
      </c>
      <c r="C84" s="274" t="s">
        <v>47</v>
      </c>
      <c r="D84" s="390">
        <v>2.9858998950000007E-2</v>
      </c>
      <c r="E84" s="273" t="s">
        <v>99</v>
      </c>
      <c r="F84" s="382">
        <v>129</v>
      </c>
      <c r="G84" s="341"/>
      <c r="H84" s="341"/>
      <c r="I84" s="341"/>
      <c r="J84" s="4"/>
      <c r="K84" s="4"/>
      <c r="L84" s="4"/>
      <c r="M84" s="4"/>
      <c r="N84" s="508"/>
      <c r="O84" s="508"/>
      <c r="P84" s="508"/>
      <c r="Q84" s="508"/>
      <c r="R84" s="508"/>
      <c r="S84" s="508"/>
      <c r="T84" s="508"/>
      <c r="U84" s="508"/>
      <c r="V84" s="508"/>
      <c r="W84" s="508"/>
      <c r="X84" s="508"/>
      <c r="Y84" s="508"/>
      <c r="Z84" s="327"/>
      <c r="AA84" s="508"/>
      <c r="AB84" s="508"/>
      <c r="AC84" s="327"/>
      <c r="AD84" s="327"/>
      <c r="AE84" s="327"/>
      <c r="AF84" s="327"/>
      <c r="AG84" s="327"/>
      <c r="AH84" s="327"/>
      <c r="AI84" s="327"/>
      <c r="AJ84" s="327"/>
      <c r="AK84" s="291"/>
      <c r="AL84" s="329"/>
      <c r="AM84" s="329"/>
      <c r="AN84" s="329"/>
      <c r="AO84" s="291"/>
      <c r="AP84" s="329"/>
      <c r="AQ84" s="329"/>
      <c r="AR84" s="329"/>
      <c r="AS84" s="291"/>
      <c r="AT84" s="329"/>
      <c r="AU84" s="329"/>
      <c r="AV84" s="329"/>
      <c r="AW84" s="291"/>
      <c r="AX84" s="329"/>
      <c r="AY84" s="329"/>
      <c r="AZ84" s="329"/>
      <c r="BA84" s="291"/>
      <c r="BB84" s="329"/>
      <c r="BC84" s="329"/>
      <c r="BD84" s="329"/>
      <c r="BE84" s="291"/>
      <c r="BF84" s="329"/>
      <c r="BG84" s="329"/>
      <c r="BH84" s="329"/>
      <c r="BI84" s="291"/>
      <c r="BJ84" s="329"/>
      <c r="BK84" s="329"/>
      <c r="BL84" s="329"/>
      <c r="BM84" s="291"/>
      <c r="BN84" s="329"/>
      <c r="BO84" s="329"/>
      <c r="BP84" s="329"/>
      <c r="BQ84" s="291"/>
      <c r="BR84" s="329"/>
      <c r="BS84" s="329"/>
      <c r="BT84" s="283"/>
      <c r="BX84" s="110"/>
    </row>
    <row r="85" spans="1:76" customFormat="1" ht="14.4" x14ac:dyDescent="0.3">
      <c r="A85" s="35"/>
      <c r="B85" s="168" t="s">
        <v>100</v>
      </c>
      <c r="C85" s="274" t="s">
        <v>40</v>
      </c>
      <c r="D85" s="391">
        <v>4.5493650000000005E-3</v>
      </c>
      <c r="E85" s="273" t="s">
        <v>7</v>
      </c>
      <c r="F85" s="383" t="s">
        <v>7</v>
      </c>
      <c r="G85" s="299"/>
      <c r="H85" s="299"/>
      <c r="I85" s="299"/>
      <c r="J85" s="4"/>
      <c r="K85" s="4"/>
      <c r="L85" s="4"/>
      <c r="M85" s="4"/>
      <c r="N85" s="508"/>
      <c r="O85" s="508"/>
      <c r="P85" s="508"/>
      <c r="Q85" s="508"/>
      <c r="R85" s="508"/>
      <c r="S85" s="508"/>
      <c r="T85" s="508"/>
      <c r="U85" s="508"/>
      <c r="V85" s="508"/>
      <c r="W85" s="508"/>
      <c r="X85" s="508"/>
      <c r="Y85" s="508"/>
      <c r="Z85" s="327"/>
      <c r="AA85" s="508"/>
      <c r="AB85" s="508"/>
      <c r="AC85" s="327"/>
      <c r="AD85" s="327"/>
      <c r="AE85" s="327"/>
      <c r="AF85" s="327"/>
      <c r="AG85" s="327"/>
      <c r="AH85" s="327"/>
      <c r="AI85" s="327"/>
      <c r="AJ85" s="327"/>
      <c r="AK85" s="291"/>
      <c r="AL85" s="329"/>
      <c r="AM85" s="329"/>
      <c r="AN85" s="329"/>
      <c r="AO85" s="291"/>
      <c r="AP85" s="329"/>
      <c r="AQ85" s="329"/>
      <c r="AR85" s="329"/>
      <c r="AS85" s="291"/>
      <c r="AT85" s="329"/>
      <c r="AU85" s="329"/>
      <c r="AV85" s="329"/>
      <c r="AW85" s="291"/>
      <c r="AX85" s="329"/>
      <c r="AY85" s="329"/>
      <c r="AZ85" s="329"/>
      <c r="BA85" s="291"/>
      <c r="BB85" s="329"/>
      <c r="BC85" s="329"/>
      <c r="BD85" s="329"/>
      <c r="BE85" s="291"/>
      <c r="BF85" s="329"/>
      <c r="BG85" s="329"/>
      <c r="BH85" s="329"/>
      <c r="BI85" s="291"/>
      <c r="BJ85" s="329"/>
      <c r="BK85" s="329"/>
      <c r="BL85" s="329"/>
      <c r="BM85" s="291"/>
      <c r="BN85" s="329"/>
      <c r="BO85" s="329"/>
      <c r="BP85" s="329"/>
      <c r="BQ85" s="291"/>
      <c r="BR85" s="329"/>
      <c r="BS85" s="329"/>
      <c r="BT85" s="283"/>
    </row>
    <row r="86" spans="1:76" customFormat="1" ht="14.4" x14ac:dyDescent="0.3">
      <c r="A86" s="35"/>
      <c r="B86" s="168" t="s">
        <v>101</v>
      </c>
      <c r="C86" s="274" t="s">
        <v>40</v>
      </c>
      <c r="D86" s="390">
        <v>2.2746825000000003E-3</v>
      </c>
      <c r="E86" s="273" t="s">
        <v>7</v>
      </c>
      <c r="F86" s="383" t="s">
        <v>7</v>
      </c>
      <c r="G86" s="299"/>
      <c r="H86" s="299"/>
      <c r="I86" s="299"/>
      <c r="J86" s="4"/>
      <c r="K86" s="4"/>
      <c r="L86" s="4"/>
      <c r="M86" s="4"/>
      <c r="N86" s="508"/>
      <c r="O86" s="508"/>
      <c r="P86" s="508"/>
      <c r="Q86" s="508"/>
      <c r="R86" s="508"/>
      <c r="S86" s="508"/>
      <c r="T86" s="508"/>
      <c r="U86" s="508"/>
      <c r="V86" s="508"/>
      <c r="W86" s="508"/>
      <c r="X86" s="508"/>
      <c r="Y86" s="508"/>
      <c r="Z86" s="327"/>
      <c r="AA86" s="508"/>
      <c r="AB86" s="508"/>
      <c r="AC86" s="327"/>
      <c r="AD86" s="327"/>
      <c r="AE86" s="327"/>
      <c r="AF86" s="327"/>
      <c r="AG86" s="327"/>
      <c r="AH86" s="327"/>
      <c r="AI86" s="327"/>
      <c r="AJ86" s="327"/>
      <c r="AK86" s="291"/>
      <c r="AL86" s="329"/>
      <c r="AM86" s="329"/>
      <c r="AN86" s="329"/>
      <c r="AO86" s="291"/>
      <c r="AP86" s="329"/>
      <c r="AQ86" s="329"/>
      <c r="AR86" s="329"/>
      <c r="AS86" s="291"/>
      <c r="AT86" s="329"/>
      <c r="AU86" s="329"/>
      <c r="AV86" s="329"/>
      <c r="AW86" s="291"/>
      <c r="AX86" s="329"/>
      <c r="AY86" s="329"/>
      <c r="AZ86" s="329"/>
      <c r="BA86" s="291"/>
      <c r="BB86" s="329"/>
      <c r="BC86" s="329"/>
      <c r="BD86" s="329"/>
      <c r="BE86" s="291"/>
      <c r="BF86" s="329"/>
      <c r="BG86" s="329"/>
      <c r="BH86" s="329"/>
      <c r="BI86" s="291"/>
      <c r="BJ86" s="329"/>
      <c r="BK86" s="329"/>
      <c r="BL86" s="329"/>
      <c r="BM86" s="291"/>
      <c r="BN86" s="329"/>
      <c r="BO86" s="329"/>
      <c r="BP86" s="329"/>
      <c r="BQ86" s="291"/>
      <c r="BR86" s="329"/>
      <c r="BS86" s="329"/>
      <c r="BT86" s="283"/>
      <c r="BW86" s="166"/>
      <c r="BX86" s="165"/>
    </row>
    <row r="87" spans="1:76" customFormat="1" ht="14.4" x14ac:dyDescent="0.3">
      <c r="A87" s="35"/>
      <c r="B87" s="168" t="s">
        <v>102</v>
      </c>
      <c r="C87" s="274" t="s">
        <v>40</v>
      </c>
      <c r="D87" s="387">
        <v>3.0329100000000001E-2</v>
      </c>
      <c r="E87" s="273" t="s">
        <v>7</v>
      </c>
      <c r="F87" s="383" t="s">
        <v>7</v>
      </c>
      <c r="G87" s="299"/>
      <c r="H87" s="299"/>
      <c r="I87" s="299"/>
      <c r="J87" s="4"/>
      <c r="K87" s="4"/>
      <c r="L87" s="4"/>
      <c r="M87" s="4"/>
      <c r="N87" s="508"/>
      <c r="O87" s="508"/>
      <c r="P87" s="508"/>
      <c r="Q87" s="508"/>
      <c r="R87" s="508"/>
      <c r="S87" s="508"/>
      <c r="T87" s="508"/>
      <c r="U87" s="508"/>
      <c r="V87" s="508"/>
      <c r="W87" s="508"/>
      <c r="X87" s="508"/>
      <c r="Y87" s="508"/>
      <c r="Z87" s="327"/>
      <c r="AA87" s="508"/>
      <c r="AB87" s="508"/>
      <c r="AC87" s="327"/>
      <c r="AD87" s="327"/>
      <c r="AE87" s="327"/>
      <c r="AF87" s="327"/>
      <c r="AG87" s="327"/>
      <c r="AH87" s="327"/>
      <c r="AI87" s="327"/>
      <c r="AJ87" s="327"/>
      <c r="AK87" s="291"/>
      <c r="AL87" s="329"/>
      <c r="AM87" s="329"/>
      <c r="AN87" s="329"/>
      <c r="AO87" s="291"/>
      <c r="AP87" s="329"/>
      <c r="AQ87" s="329"/>
      <c r="AR87" s="329"/>
      <c r="AS87" s="291"/>
      <c r="AT87" s="329"/>
      <c r="AU87" s="329"/>
      <c r="AV87" s="329"/>
      <c r="AW87" s="291"/>
      <c r="AX87" s="329"/>
      <c r="AY87" s="329"/>
      <c r="AZ87" s="329"/>
      <c r="BA87" s="291"/>
      <c r="BB87" s="329"/>
      <c r="BC87" s="329"/>
      <c r="BD87" s="329"/>
      <c r="BE87" s="291"/>
      <c r="BF87" s="329"/>
      <c r="BG87" s="329"/>
      <c r="BH87" s="329"/>
      <c r="BI87" s="291"/>
      <c r="BJ87" s="329"/>
      <c r="BK87" s="329"/>
      <c r="BL87" s="329"/>
      <c r="BM87" s="291"/>
      <c r="BN87" s="329"/>
      <c r="BO87" s="329"/>
      <c r="BP87" s="329"/>
      <c r="BQ87" s="291"/>
      <c r="BR87" s="329"/>
      <c r="BS87" s="329"/>
      <c r="BT87" s="283"/>
      <c r="BX87" s="165"/>
    </row>
    <row r="88" spans="1:76" customFormat="1" ht="14.4" x14ac:dyDescent="0.3">
      <c r="A88" s="35"/>
      <c r="B88" s="171" t="s">
        <v>27</v>
      </c>
      <c r="C88" s="279"/>
      <c r="D88" s="292"/>
      <c r="E88" s="273"/>
      <c r="F88" s="278"/>
      <c r="G88" s="343"/>
      <c r="H88" s="343"/>
      <c r="I88" s="343"/>
      <c r="J88" s="4"/>
      <c r="K88" s="4"/>
      <c r="L88" s="4"/>
      <c r="M88" s="4"/>
      <c r="N88" s="508"/>
      <c r="O88" s="508"/>
      <c r="P88" s="508"/>
      <c r="Q88" s="508"/>
      <c r="R88" s="508"/>
      <c r="S88" s="508"/>
      <c r="T88" s="508"/>
      <c r="U88" s="508"/>
      <c r="V88" s="508"/>
      <c r="W88" s="508"/>
      <c r="X88" s="508"/>
      <c r="Y88" s="508"/>
      <c r="Z88" s="327"/>
      <c r="AA88" s="508"/>
      <c r="AB88" s="508"/>
      <c r="AC88" s="327"/>
      <c r="AD88" s="327"/>
      <c r="AE88" s="327"/>
      <c r="AF88" s="327"/>
      <c r="AG88" s="327"/>
      <c r="AH88" s="327"/>
      <c r="AI88" s="327"/>
      <c r="AJ88" s="327"/>
      <c r="AK88" s="291"/>
      <c r="AL88" s="329"/>
      <c r="AM88" s="329"/>
      <c r="AN88" s="329"/>
      <c r="AO88" s="291"/>
      <c r="AP88" s="329"/>
      <c r="AQ88" s="329"/>
      <c r="AR88" s="329"/>
      <c r="AS88" s="291"/>
      <c r="AT88" s="329"/>
      <c r="AU88" s="329"/>
      <c r="AV88" s="329"/>
      <c r="AW88" s="291"/>
      <c r="AX88" s="329"/>
      <c r="AY88" s="329"/>
      <c r="AZ88" s="329"/>
      <c r="BA88" s="291"/>
      <c r="BB88" s="329"/>
      <c r="BC88" s="329"/>
      <c r="BD88" s="329"/>
      <c r="BE88" s="291"/>
      <c r="BF88" s="329"/>
      <c r="BG88" s="329"/>
      <c r="BH88" s="329"/>
      <c r="BI88" s="291"/>
      <c r="BJ88" s="329"/>
      <c r="BK88" s="329"/>
      <c r="BL88" s="329"/>
      <c r="BM88" s="291"/>
      <c r="BN88" s="329"/>
      <c r="BO88" s="329"/>
      <c r="BP88" s="329"/>
      <c r="BQ88" s="291"/>
      <c r="BR88" s="329"/>
      <c r="BS88" s="329"/>
      <c r="BT88" s="283"/>
    </row>
    <row r="89" spans="1:76" customFormat="1" ht="14.4" x14ac:dyDescent="0.3">
      <c r="A89" s="35"/>
      <c r="B89" s="168" t="s">
        <v>41</v>
      </c>
      <c r="C89" s="274" t="s">
        <v>28</v>
      </c>
      <c r="D89" s="387">
        <v>0.53670375360000011</v>
      </c>
      <c r="E89" s="273" t="s">
        <v>103</v>
      </c>
      <c r="F89" s="382">
        <v>0.19201195986626823</v>
      </c>
      <c r="G89" s="341"/>
      <c r="H89" s="341"/>
      <c r="I89" s="341"/>
      <c r="J89" s="4"/>
      <c r="K89" s="4"/>
      <c r="L89" s="4"/>
      <c r="M89" s="4"/>
      <c r="N89" s="508"/>
      <c r="O89" s="508"/>
      <c r="P89" s="508"/>
      <c r="Q89" s="508"/>
      <c r="R89" s="508"/>
      <c r="S89" s="508"/>
      <c r="T89" s="508"/>
      <c r="U89" s="508"/>
      <c r="V89" s="508"/>
      <c r="W89" s="508"/>
      <c r="X89" s="508"/>
      <c r="Y89" s="508"/>
      <c r="Z89" s="327"/>
      <c r="AA89" s="508"/>
      <c r="AB89" s="508"/>
      <c r="AC89" s="327"/>
      <c r="AD89" s="327"/>
      <c r="AE89" s="327"/>
      <c r="AF89" s="327"/>
      <c r="AG89" s="327"/>
      <c r="AH89" s="327"/>
      <c r="AI89" s="327"/>
      <c r="AJ89" s="327"/>
      <c r="AK89" s="291"/>
      <c r="AL89" s="329"/>
      <c r="AM89" s="329"/>
      <c r="AN89" s="329"/>
      <c r="AO89" s="291"/>
      <c r="AP89" s="329"/>
      <c r="AQ89" s="329"/>
      <c r="AR89" s="329"/>
      <c r="AS89" s="291"/>
      <c r="AT89" s="329"/>
      <c r="AU89" s="329"/>
      <c r="AV89" s="329"/>
      <c r="AW89" s="291"/>
      <c r="AX89" s="329"/>
      <c r="AY89" s="329"/>
      <c r="AZ89" s="329"/>
      <c r="BA89" s="291"/>
      <c r="BB89" s="329"/>
      <c r="BC89" s="329"/>
      <c r="BD89" s="329"/>
      <c r="BE89" s="291"/>
      <c r="BF89" s="329"/>
      <c r="BG89" s="329"/>
      <c r="BH89" s="329"/>
      <c r="BI89" s="291"/>
      <c r="BJ89" s="329"/>
      <c r="BK89" s="329"/>
      <c r="BL89" s="329"/>
      <c r="BM89" s="291"/>
      <c r="BN89" s="329"/>
      <c r="BO89" s="329"/>
      <c r="BP89" s="329"/>
      <c r="BQ89" s="291"/>
      <c r="BR89" s="329"/>
      <c r="BS89" s="329"/>
      <c r="BT89" s="283"/>
    </row>
    <row r="90" spans="1:76" customFormat="1" ht="14.4" x14ac:dyDescent="0.3">
      <c r="A90" s="35"/>
      <c r="B90" s="171" t="s">
        <v>104</v>
      </c>
      <c r="C90" s="279"/>
      <c r="D90" s="280"/>
      <c r="E90" s="279"/>
      <c r="F90" s="281"/>
      <c r="G90" s="344"/>
      <c r="H90" s="344"/>
      <c r="I90" s="344"/>
      <c r="J90" s="4"/>
      <c r="K90" s="4"/>
      <c r="L90" s="4"/>
      <c r="M90" s="4"/>
      <c r="N90" s="508"/>
      <c r="O90" s="508"/>
      <c r="P90" s="508"/>
      <c r="Q90" s="508"/>
      <c r="R90" s="508"/>
      <c r="S90" s="508"/>
      <c r="T90" s="508"/>
      <c r="U90" s="508"/>
      <c r="V90" s="508"/>
      <c r="W90" s="508"/>
      <c r="X90" s="508"/>
      <c r="Y90" s="508"/>
      <c r="Z90" s="327"/>
      <c r="AA90" s="508"/>
      <c r="AB90" s="508"/>
      <c r="AC90" s="327"/>
      <c r="AD90" s="327"/>
      <c r="AE90" s="327"/>
      <c r="AF90" s="327"/>
      <c r="AG90" s="327"/>
      <c r="AH90" s="327"/>
      <c r="AI90" s="327"/>
      <c r="AJ90" s="327"/>
      <c r="AK90" s="291"/>
      <c r="AL90" s="329"/>
      <c r="AM90" s="329"/>
      <c r="AN90" s="329"/>
      <c r="AO90" s="291"/>
      <c r="AP90" s="329"/>
      <c r="AQ90" s="329"/>
      <c r="AR90" s="329"/>
      <c r="AS90" s="291"/>
      <c r="AT90" s="329"/>
      <c r="AU90" s="329"/>
      <c r="AV90" s="329"/>
      <c r="AW90" s="291"/>
      <c r="AX90" s="329"/>
      <c r="AY90" s="329"/>
      <c r="AZ90" s="329"/>
      <c r="BA90" s="291"/>
      <c r="BB90" s="329"/>
      <c r="BC90" s="329"/>
      <c r="BD90" s="329"/>
      <c r="BE90" s="291"/>
      <c r="BF90" s="329"/>
      <c r="BG90" s="329"/>
      <c r="BH90" s="329"/>
      <c r="BI90" s="291"/>
      <c r="BJ90" s="329"/>
      <c r="BK90" s="329"/>
      <c r="BL90" s="329"/>
      <c r="BM90" s="291"/>
      <c r="BN90" s="329"/>
      <c r="BO90" s="329"/>
      <c r="BP90" s="329"/>
      <c r="BQ90" s="291"/>
      <c r="BR90" s="329"/>
      <c r="BS90" s="329"/>
      <c r="BT90" s="283"/>
    </row>
    <row r="91" spans="1:76" customFormat="1" ht="14.4" x14ac:dyDescent="0.3">
      <c r="A91" s="35"/>
      <c r="B91" s="168" t="s">
        <v>21</v>
      </c>
      <c r="C91" s="274" t="s">
        <v>105</v>
      </c>
      <c r="D91" s="388">
        <v>6.4898999999999998E-2</v>
      </c>
      <c r="E91" s="273" t="s">
        <v>7</v>
      </c>
      <c r="F91" s="383" t="s">
        <v>7</v>
      </c>
      <c r="G91" s="299"/>
      <c r="H91" s="299"/>
      <c r="I91" s="299"/>
      <c r="J91" s="4"/>
      <c r="K91" s="4"/>
      <c r="L91" s="4"/>
      <c r="M91" s="4"/>
      <c r="N91" s="508"/>
      <c r="O91" s="508"/>
      <c r="P91" s="508"/>
      <c r="Q91" s="508"/>
      <c r="R91" s="508"/>
      <c r="S91" s="508"/>
      <c r="T91" s="508"/>
      <c r="U91" s="508"/>
      <c r="V91" s="508"/>
      <c r="W91" s="508"/>
      <c r="X91" s="508"/>
      <c r="Y91" s="508"/>
      <c r="Z91" s="327"/>
      <c r="AA91" s="508"/>
      <c r="AB91" s="508"/>
      <c r="AC91" s="327"/>
      <c r="AD91" s="327"/>
      <c r="AE91" s="327"/>
      <c r="AF91" s="327"/>
      <c r="AG91" s="327"/>
      <c r="AH91" s="327"/>
      <c r="AI91" s="327"/>
      <c r="AJ91" s="327"/>
      <c r="AK91" s="291"/>
      <c r="AL91" s="329"/>
      <c r="AM91" s="329"/>
      <c r="AN91" s="329"/>
      <c r="AO91" s="291"/>
      <c r="AP91" s="329"/>
      <c r="AQ91" s="329"/>
      <c r="AR91" s="329"/>
      <c r="AS91" s="291"/>
      <c r="AT91" s="329"/>
      <c r="AU91" s="329"/>
      <c r="AV91" s="329"/>
      <c r="AW91" s="291"/>
      <c r="AX91" s="329"/>
      <c r="AY91" s="329"/>
      <c r="AZ91" s="329"/>
      <c r="BA91" s="291"/>
      <c r="BB91" s="329"/>
      <c r="BC91" s="329"/>
      <c r="BD91" s="329"/>
      <c r="BE91" s="291"/>
      <c r="BF91" s="329"/>
      <c r="BG91" s="329"/>
      <c r="BH91" s="329"/>
      <c r="BI91" s="291"/>
      <c r="BJ91" s="329"/>
      <c r="BK91" s="329"/>
      <c r="BL91" s="329"/>
      <c r="BM91" s="291"/>
      <c r="BN91" s="329"/>
      <c r="BO91" s="329"/>
      <c r="BP91" s="329"/>
      <c r="BQ91" s="291"/>
      <c r="BR91" s="329"/>
      <c r="BS91" s="329"/>
      <c r="BT91" s="283"/>
    </row>
    <row r="92" spans="1:76" customFormat="1" ht="14.4" x14ac:dyDescent="0.3">
      <c r="A92" s="35"/>
      <c r="B92" s="168" t="s">
        <v>106</v>
      </c>
      <c r="C92" s="274" t="s">
        <v>107</v>
      </c>
      <c r="D92" s="388">
        <v>5.8999999999999997E-2</v>
      </c>
      <c r="E92" s="273" t="s">
        <v>7</v>
      </c>
      <c r="F92" s="383" t="s">
        <v>7</v>
      </c>
      <c r="G92" s="299"/>
      <c r="H92" s="299"/>
      <c r="I92" s="299"/>
      <c r="J92" s="4"/>
      <c r="K92" s="4"/>
      <c r="L92" s="4"/>
      <c r="M92" s="4"/>
      <c r="N92" s="508"/>
      <c r="O92" s="508"/>
      <c r="P92" s="508"/>
      <c r="Q92" s="508"/>
      <c r="R92" s="508"/>
      <c r="S92" s="508"/>
      <c r="T92" s="508"/>
      <c r="U92" s="508"/>
      <c r="V92" s="508"/>
      <c r="W92" s="508"/>
      <c r="X92" s="508"/>
      <c r="Y92" s="508"/>
      <c r="Z92" s="327"/>
      <c r="AA92" s="508"/>
      <c r="AB92" s="508"/>
      <c r="AC92" s="327"/>
      <c r="AD92" s="327"/>
      <c r="AE92" s="327"/>
      <c r="AF92" s="327"/>
      <c r="AG92" s="327"/>
      <c r="AH92" s="327"/>
      <c r="AI92" s="327"/>
      <c r="AJ92" s="327"/>
      <c r="AK92" s="291"/>
      <c r="AL92" s="329"/>
      <c r="AM92" s="329"/>
      <c r="AN92" s="329"/>
      <c r="AO92" s="291"/>
      <c r="AP92" s="329"/>
      <c r="AQ92" s="329"/>
      <c r="AR92" s="329"/>
      <c r="AS92" s="291"/>
      <c r="AT92" s="329"/>
      <c r="AU92" s="329"/>
      <c r="AV92" s="329"/>
      <c r="AW92" s="291"/>
      <c r="AX92" s="329"/>
      <c r="AY92" s="329"/>
      <c r="AZ92" s="329"/>
      <c r="BA92" s="291"/>
      <c r="BB92" s="329"/>
      <c r="BC92" s="329"/>
      <c r="BD92" s="329"/>
      <c r="BE92" s="291"/>
      <c r="BF92" s="329"/>
      <c r="BG92" s="329"/>
      <c r="BH92" s="329"/>
      <c r="BI92" s="291"/>
      <c r="BJ92" s="329"/>
      <c r="BK92" s="329"/>
      <c r="BL92" s="329"/>
      <c r="BM92" s="291"/>
      <c r="BN92" s="329"/>
      <c r="BO92" s="329"/>
      <c r="BP92" s="329"/>
      <c r="BQ92" s="291"/>
      <c r="BR92" s="329"/>
      <c r="BS92" s="329"/>
      <c r="BT92" s="283"/>
    </row>
    <row r="93" spans="1:76" customFormat="1" ht="14.4" x14ac:dyDescent="0.3">
      <c r="A93" s="35"/>
      <c r="B93" s="171" t="s">
        <v>215</v>
      </c>
      <c r="C93" s="279"/>
      <c r="D93" s="280"/>
      <c r="E93" s="456"/>
      <c r="F93" s="281"/>
      <c r="G93" s="344"/>
      <c r="H93" s="344"/>
      <c r="I93" s="344"/>
      <c r="J93" s="4"/>
      <c r="K93" s="4"/>
      <c r="L93" s="4"/>
      <c r="M93" s="4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327"/>
      <c r="AA93" s="508"/>
      <c r="AB93" s="508"/>
      <c r="AC93" s="327"/>
      <c r="AD93" s="327"/>
      <c r="AE93" s="327"/>
      <c r="AF93" s="327"/>
      <c r="AG93" s="327"/>
      <c r="AH93" s="327"/>
      <c r="AI93" s="327"/>
      <c r="AJ93" s="327"/>
      <c r="AK93" s="291"/>
      <c r="AL93" s="329"/>
      <c r="AM93" s="329"/>
      <c r="AN93" s="329"/>
      <c r="AO93" s="291"/>
      <c r="AP93" s="329"/>
      <c r="AQ93" s="329"/>
      <c r="AR93" s="329"/>
      <c r="AS93" s="291"/>
      <c r="AT93" s="329"/>
      <c r="AU93" s="329"/>
      <c r="AV93" s="329"/>
      <c r="AW93" s="291"/>
      <c r="AX93" s="329"/>
      <c r="AY93" s="329"/>
      <c r="AZ93" s="329"/>
      <c r="BA93" s="291"/>
      <c r="BB93" s="329"/>
      <c r="BC93" s="329"/>
      <c r="BD93" s="329"/>
      <c r="BE93" s="291"/>
      <c r="BF93" s="329"/>
      <c r="BG93" s="329"/>
      <c r="BH93" s="329"/>
      <c r="BI93" s="291"/>
      <c r="BJ93" s="329"/>
      <c r="BK93" s="329"/>
      <c r="BL93" s="329"/>
      <c r="BM93" s="291"/>
      <c r="BN93" s="329"/>
      <c r="BO93" s="329"/>
      <c r="BP93" s="329"/>
      <c r="BQ93" s="291"/>
      <c r="BR93" s="329"/>
      <c r="BS93" s="329"/>
      <c r="BT93" s="283"/>
    </row>
    <row r="94" spans="1:76" customFormat="1" ht="14.4" x14ac:dyDescent="0.3">
      <c r="A94" s="35"/>
      <c r="B94" s="168" t="s">
        <v>214</v>
      </c>
      <c r="C94" s="274" t="s">
        <v>216</v>
      </c>
      <c r="D94" s="388">
        <v>1.2500000000000001E-2</v>
      </c>
      <c r="E94" s="273" t="s">
        <v>7</v>
      </c>
      <c r="F94" s="383" t="s">
        <v>7</v>
      </c>
      <c r="G94" s="299"/>
      <c r="H94" s="299"/>
      <c r="I94" s="299"/>
      <c r="J94" s="4"/>
      <c r="K94" s="4"/>
      <c r="L94" s="4"/>
      <c r="M94" s="4"/>
      <c r="N94" s="508"/>
      <c r="O94" s="508"/>
      <c r="P94" s="508"/>
      <c r="Q94" s="508"/>
      <c r="R94" s="508"/>
      <c r="S94" s="508"/>
      <c r="T94" s="508"/>
      <c r="U94" s="508"/>
      <c r="V94" s="508"/>
      <c r="W94" s="508"/>
      <c r="X94" s="508"/>
      <c r="Y94" s="508"/>
      <c r="Z94" s="327"/>
      <c r="AA94" s="508"/>
      <c r="AB94" s="508"/>
      <c r="AC94" s="327"/>
      <c r="AD94" s="327"/>
      <c r="AE94" s="327"/>
      <c r="AF94" s="327"/>
      <c r="AG94" s="327"/>
      <c r="AH94" s="327"/>
      <c r="AI94" s="327"/>
      <c r="AJ94" s="327"/>
      <c r="AK94" s="291"/>
      <c r="AL94" s="329"/>
      <c r="AM94" s="329"/>
      <c r="AN94" s="329"/>
      <c r="AO94" s="291"/>
      <c r="AP94" s="329"/>
      <c r="AQ94" s="329"/>
      <c r="AR94" s="329"/>
      <c r="AS94" s="291"/>
      <c r="AT94" s="329"/>
      <c r="AU94" s="329"/>
      <c r="AV94" s="329"/>
      <c r="AW94" s="291"/>
      <c r="AX94" s="329"/>
      <c r="AY94" s="329"/>
      <c r="AZ94" s="329"/>
      <c r="BA94" s="291"/>
      <c r="BB94" s="329"/>
      <c r="BC94" s="329"/>
      <c r="BD94" s="329"/>
      <c r="BE94" s="291"/>
      <c r="BF94" s="329"/>
      <c r="BG94" s="329"/>
      <c r="BH94" s="329"/>
      <c r="BI94" s="291"/>
      <c r="BJ94" s="329"/>
      <c r="BK94" s="329"/>
      <c r="BL94" s="329"/>
      <c r="BM94" s="291"/>
      <c r="BN94" s="329"/>
      <c r="BO94" s="329"/>
      <c r="BP94" s="329"/>
      <c r="BQ94" s="291"/>
      <c r="BR94" s="329"/>
      <c r="BS94" s="329"/>
      <c r="BT94" s="283"/>
    </row>
    <row r="95" spans="1:76" customFormat="1" ht="14.4" x14ac:dyDescent="0.3">
      <c r="A95" s="35"/>
      <c r="B95" s="171" t="s">
        <v>108</v>
      </c>
      <c r="C95" s="274"/>
      <c r="D95" s="293"/>
      <c r="E95" s="273"/>
      <c r="F95" s="294"/>
      <c r="G95" s="343"/>
      <c r="H95" s="343"/>
      <c r="I95" s="343"/>
      <c r="J95" s="4"/>
      <c r="K95" s="4"/>
      <c r="L95" s="4"/>
      <c r="M95" s="4"/>
      <c r="N95" s="508"/>
      <c r="O95" s="508"/>
      <c r="P95" s="508"/>
      <c r="Q95" s="508"/>
      <c r="R95" s="508"/>
      <c r="S95" s="508"/>
      <c r="T95" s="508"/>
      <c r="U95" s="508"/>
      <c r="V95" s="508"/>
      <c r="W95" s="508"/>
      <c r="X95" s="508"/>
      <c r="Y95" s="508"/>
      <c r="Z95" s="327"/>
      <c r="AA95" s="508"/>
      <c r="AB95" s="508"/>
      <c r="AC95" s="327"/>
      <c r="AD95" s="327"/>
      <c r="AE95" s="327"/>
      <c r="AF95" s="327"/>
      <c r="AG95" s="327"/>
      <c r="AH95" s="327"/>
      <c r="AI95" s="327"/>
      <c r="AJ95" s="327"/>
      <c r="AK95" s="291"/>
      <c r="AL95" s="329"/>
      <c r="AM95" s="329"/>
      <c r="AN95" s="329"/>
      <c r="AO95" s="291"/>
      <c r="AP95" s="329"/>
      <c r="AQ95" s="329"/>
      <c r="AR95" s="329"/>
      <c r="AS95" s="291"/>
      <c r="AT95" s="329"/>
      <c r="AU95" s="329"/>
      <c r="AV95" s="329"/>
      <c r="AW95" s="291"/>
      <c r="AX95" s="329"/>
      <c r="AY95" s="329"/>
      <c r="AZ95" s="329"/>
      <c r="BA95" s="291"/>
      <c r="BB95" s="329"/>
      <c r="BC95" s="329"/>
      <c r="BD95" s="329"/>
      <c r="BE95" s="291"/>
      <c r="BF95" s="329"/>
      <c r="BG95" s="329"/>
      <c r="BH95" s="329"/>
      <c r="BI95" s="291"/>
      <c r="BJ95" s="329"/>
      <c r="BK95" s="329"/>
      <c r="BL95" s="329"/>
      <c r="BM95" s="291"/>
      <c r="BN95" s="329"/>
      <c r="BO95" s="329"/>
      <c r="BP95" s="329"/>
      <c r="BQ95" s="291"/>
      <c r="BR95" s="329"/>
      <c r="BS95" s="329"/>
      <c r="BT95" s="283"/>
    </row>
    <row r="96" spans="1:76" customFormat="1" ht="14.4" x14ac:dyDescent="0.3">
      <c r="A96" s="35"/>
      <c r="B96" s="168" t="s">
        <v>109</v>
      </c>
      <c r="C96" s="274" t="s">
        <v>39</v>
      </c>
      <c r="D96" s="392">
        <f>4.06/1000</f>
        <v>4.0599999999999994E-3</v>
      </c>
      <c r="E96" s="273" t="s">
        <v>7</v>
      </c>
      <c r="F96" s="383" t="s">
        <v>7</v>
      </c>
      <c r="G96" s="299"/>
      <c r="H96" s="299"/>
      <c r="I96" s="299"/>
      <c r="J96" s="4"/>
      <c r="K96" s="4"/>
      <c r="L96" s="4"/>
      <c r="M96" s="4"/>
      <c r="N96" s="508"/>
      <c r="O96" s="508"/>
      <c r="P96" s="508"/>
      <c r="Q96" s="508"/>
      <c r="R96" s="508"/>
      <c r="S96" s="508"/>
      <c r="T96" s="508"/>
      <c r="U96" s="508"/>
      <c r="V96" s="508"/>
      <c r="W96" s="508"/>
      <c r="X96" s="508"/>
      <c r="Y96" s="508"/>
      <c r="Z96" s="327"/>
      <c r="AA96" s="508"/>
      <c r="AB96" s="508"/>
      <c r="AC96" s="327"/>
      <c r="AD96" s="327"/>
      <c r="AE96" s="327"/>
      <c r="AF96" s="327"/>
      <c r="AG96" s="327"/>
      <c r="AH96" s="327"/>
      <c r="AI96" s="327"/>
      <c r="AJ96" s="327"/>
      <c r="AK96" s="291"/>
      <c r="AL96" s="329"/>
      <c r="AM96" s="329"/>
      <c r="AN96" s="329"/>
      <c r="AO96" s="291"/>
      <c r="AP96" s="329"/>
      <c r="AQ96" s="329"/>
      <c r="AR96" s="329"/>
      <c r="AS96" s="291"/>
      <c r="AT96" s="329"/>
      <c r="AU96" s="329"/>
      <c r="AV96" s="329"/>
      <c r="AW96" s="291"/>
      <c r="AX96" s="329"/>
      <c r="AY96" s="329"/>
      <c r="AZ96" s="329"/>
      <c r="BA96" s="291"/>
      <c r="BB96" s="329"/>
      <c r="BC96" s="329"/>
      <c r="BD96" s="329"/>
      <c r="BE96" s="291"/>
      <c r="BF96" s="329"/>
      <c r="BG96" s="329"/>
      <c r="BH96" s="329"/>
      <c r="BI96" s="291"/>
      <c r="BJ96" s="329"/>
      <c r="BK96" s="329"/>
      <c r="BL96" s="329"/>
      <c r="BM96" s="291"/>
      <c r="BN96" s="329"/>
      <c r="BO96" s="329"/>
      <c r="BP96" s="329"/>
      <c r="BQ96" s="291"/>
      <c r="BR96" s="329"/>
      <c r="BS96" s="329"/>
      <c r="BT96" s="283"/>
    </row>
    <row r="97" spans="1:74" customFormat="1" ht="14.4" x14ac:dyDescent="0.3">
      <c r="A97" s="35"/>
      <c r="B97" s="168" t="s">
        <v>110</v>
      </c>
      <c r="C97" s="274" t="s">
        <v>39</v>
      </c>
      <c r="D97" s="392">
        <v>1.29808548E-2</v>
      </c>
      <c r="E97" s="273" t="s">
        <v>7</v>
      </c>
      <c r="F97" s="383" t="s">
        <v>7</v>
      </c>
      <c r="G97" s="299"/>
      <c r="H97" s="299"/>
      <c r="I97" s="299"/>
      <c r="J97" s="4"/>
      <c r="K97" s="4"/>
      <c r="L97" s="4"/>
      <c r="M97" s="4"/>
      <c r="N97" s="508"/>
      <c r="O97" s="508"/>
      <c r="P97" s="508"/>
      <c r="Q97" s="508"/>
      <c r="R97" s="508"/>
      <c r="S97" s="508"/>
      <c r="T97" s="508"/>
      <c r="U97" s="508"/>
      <c r="V97" s="508"/>
      <c r="W97" s="508"/>
      <c r="X97" s="508"/>
      <c r="Y97" s="508"/>
      <c r="Z97" s="327"/>
      <c r="AA97" s="508"/>
      <c r="AB97" s="508"/>
      <c r="AC97" s="327"/>
      <c r="AD97" s="327"/>
      <c r="AE97" s="327"/>
      <c r="AF97" s="327"/>
      <c r="AG97" s="327"/>
      <c r="AH97" s="327"/>
      <c r="AI97" s="327"/>
      <c r="AJ97" s="327"/>
      <c r="AK97" s="329"/>
      <c r="AL97" s="329"/>
      <c r="AM97" s="329"/>
      <c r="AN97" s="329"/>
      <c r="AO97" s="329"/>
      <c r="AP97" s="329"/>
      <c r="AQ97" s="329"/>
      <c r="AR97" s="329"/>
      <c r="AS97" s="329"/>
      <c r="AT97" s="329"/>
      <c r="AU97" s="329"/>
      <c r="AV97" s="329"/>
      <c r="AW97" s="329"/>
      <c r="AX97" s="329"/>
      <c r="AY97" s="329"/>
      <c r="AZ97" s="329"/>
      <c r="BA97" s="329"/>
      <c r="BB97" s="329"/>
      <c r="BC97" s="329"/>
      <c r="BD97" s="329"/>
      <c r="BE97" s="329"/>
      <c r="BF97" s="329"/>
      <c r="BG97" s="329"/>
      <c r="BH97" s="329"/>
      <c r="BI97" s="329"/>
      <c r="BJ97" s="329"/>
      <c r="BK97" s="329"/>
      <c r="BL97" s="329"/>
      <c r="BM97" s="329"/>
      <c r="BN97" s="329"/>
      <c r="BO97" s="329"/>
      <c r="BP97" s="329"/>
      <c r="BQ97" s="329"/>
      <c r="BR97" s="329"/>
      <c r="BS97" s="329"/>
      <c r="BT97" s="283"/>
    </row>
    <row r="98" spans="1:74" s="116" customFormat="1" ht="14.4" x14ac:dyDescent="0.3">
      <c r="A98" s="35"/>
      <c r="B98" s="171" t="s">
        <v>320</v>
      </c>
      <c r="C98" s="274"/>
      <c r="D98" s="293"/>
      <c r="E98" s="481"/>
      <c r="F98" s="294"/>
      <c r="G98" s="299"/>
      <c r="H98" s="299"/>
      <c r="I98" s="299"/>
      <c r="J98" s="4"/>
      <c r="K98" s="4"/>
      <c r="L98" s="4"/>
      <c r="M98" s="4"/>
      <c r="N98" s="508"/>
      <c r="O98" s="508"/>
      <c r="P98" s="508"/>
      <c r="Q98" s="508"/>
      <c r="R98" s="508"/>
      <c r="S98" s="508"/>
      <c r="T98" s="508"/>
      <c r="U98" s="508"/>
      <c r="V98" s="508"/>
      <c r="W98" s="508"/>
      <c r="X98" s="508"/>
      <c r="Y98" s="508"/>
      <c r="Z98" s="327"/>
      <c r="AA98" s="508"/>
      <c r="AB98" s="508"/>
      <c r="AC98" s="327"/>
      <c r="AD98" s="327"/>
      <c r="AE98" s="327"/>
      <c r="AF98" s="327"/>
      <c r="AG98" s="327"/>
      <c r="AH98" s="327"/>
      <c r="AI98" s="327"/>
      <c r="AJ98" s="327"/>
      <c r="AK98" s="329"/>
      <c r="AL98" s="329"/>
      <c r="AM98" s="329"/>
      <c r="AN98" s="329"/>
      <c r="AO98" s="329"/>
      <c r="AP98" s="329"/>
      <c r="AQ98" s="329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329"/>
      <c r="BF98" s="329"/>
      <c r="BG98" s="329"/>
      <c r="BH98" s="329"/>
      <c r="BI98" s="329"/>
      <c r="BJ98" s="329"/>
      <c r="BK98" s="329"/>
      <c r="BL98" s="329"/>
      <c r="BM98" s="329"/>
      <c r="BN98" s="329"/>
      <c r="BO98" s="329"/>
      <c r="BP98" s="329"/>
      <c r="BQ98" s="329"/>
      <c r="BR98" s="329"/>
      <c r="BS98" s="329"/>
      <c r="BT98" s="283"/>
    </row>
    <row r="99" spans="1:74" s="116" customFormat="1" ht="14.4" x14ac:dyDescent="0.3">
      <c r="A99" s="35"/>
      <c r="B99" s="168" t="s">
        <v>321</v>
      </c>
      <c r="C99" s="274" t="s">
        <v>322</v>
      </c>
      <c r="D99" s="392">
        <v>3.0800000000000003E-5</v>
      </c>
      <c r="E99" s="481" t="s">
        <v>323</v>
      </c>
      <c r="F99" s="383">
        <v>488.50799999999998</v>
      </c>
      <c r="G99" s="299"/>
      <c r="H99" s="299"/>
      <c r="I99" s="299"/>
      <c r="J99" s="4"/>
      <c r="K99" s="4"/>
      <c r="L99" s="4"/>
      <c r="M99" s="4"/>
      <c r="N99" s="508"/>
      <c r="O99" s="508"/>
      <c r="P99" s="508"/>
      <c r="Q99" s="508"/>
      <c r="R99" s="508"/>
      <c r="S99" s="508"/>
      <c r="T99" s="508"/>
      <c r="U99" s="508"/>
      <c r="V99" s="508"/>
      <c r="W99" s="508"/>
      <c r="X99" s="508"/>
      <c r="Y99" s="508"/>
      <c r="Z99" s="327"/>
      <c r="AA99" s="508"/>
      <c r="AB99" s="508"/>
      <c r="AC99" s="327"/>
      <c r="AD99" s="327"/>
      <c r="AE99" s="327"/>
      <c r="AF99" s="327"/>
      <c r="AG99" s="327"/>
      <c r="AH99" s="327"/>
      <c r="AI99" s="327"/>
      <c r="AJ99" s="327"/>
      <c r="AK99" s="329"/>
      <c r="AL99" s="329"/>
      <c r="AM99" s="329"/>
      <c r="AN99" s="329"/>
      <c r="AO99" s="329"/>
      <c r="AP99" s="329"/>
      <c r="AQ99" s="329"/>
      <c r="AR99" s="329"/>
      <c r="AS99" s="329"/>
      <c r="AT99" s="329"/>
      <c r="AU99" s="329"/>
      <c r="AV99" s="329"/>
      <c r="AW99" s="329"/>
      <c r="AX99" s="329"/>
      <c r="AY99" s="329"/>
      <c r="AZ99" s="329"/>
      <c r="BA99" s="329"/>
      <c r="BB99" s="329"/>
      <c r="BC99" s="329"/>
      <c r="BD99" s="329"/>
      <c r="BE99" s="329"/>
      <c r="BF99" s="329"/>
      <c r="BG99" s="329"/>
      <c r="BH99" s="329"/>
      <c r="BI99" s="329"/>
      <c r="BJ99" s="329"/>
      <c r="BK99" s="329"/>
      <c r="BL99" s="329"/>
      <c r="BM99" s="329"/>
      <c r="BN99" s="329"/>
      <c r="BO99" s="329"/>
      <c r="BP99" s="329"/>
      <c r="BQ99" s="329"/>
      <c r="BR99" s="329"/>
      <c r="BS99" s="329"/>
      <c r="BT99" s="283"/>
    </row>
    <row r="100" spans="1:74" s="116" customFormat="1" ht="14.4" x14ac:dyDescent="0.3">
      <c r="A100" s="35"/>
      <c r="B100" s="168" t="s">
        <v>324</v>
      </c>
      <c r="C100" s="274" t="s">
        <v>322</v>
      </c>
      <c r="D100" s="392">
        <v>3.0800000000000003E-5</v>
      </c>
      <c r="E100" s="481" t="s">
        <v>323</v>
      </c>
      <c r="F100" s="383">
        <v>182.76533333333333</v>
      </c>
      <c r="G100" s="299"/>
      <c r="H100" s="299"/>
      <c r="I100" s="299"/>
      <c r="J100" s="4"/>
      <c r="K100" s="4"/>
      <c r="L100" s="4"/>
      <c r="M100" s="4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327"/>
      <c r="AA100" s="508"/>
      <c r="AB100" s="508"/>
      <c r="AC100" s="327"/>
      <c r="AD100" s="327"/>
      <c r="AE100" s="327"/>
      <c r="AF100" s="327"/>
      <c r="AG100" s="327"/>
      <c r="AH100" s="327"/>
      <c r="AI100" s="327"/>
      <c r="AJ100" s="327"/>
      <c r="AK100" s="329"/>
      <c r="AL100" s="329"/>
      <c r="AM100" s="329"/>
      <c r="AN100" s="329"/>
      <c r="AO100" s="329"/>
      <c r="AP100" s="329"/>
      <c r="AQ100" s="329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329"/>
      <c r="BF100" s="329"/>
      <c r="BG100" s="329"/>
      <c r="BH100" s="329"/>
      <c r="BI100" s="329"/>
      <c r="BJ100" s="329"/>
      <c r="BK100" s="329"/>
      <c r="BL100" s="329"/>
      <c r="BM100" s="329"/>
      <c r="BN100" s="329"/>
      <c r="BO100" s="329"/>
      <c r="BP100" s="329"/>
      <c r="BQ100" s="329"/>
      <c r="BR100" s="329"/>
      <c r="BS100" s="329"/>
      <c r="BT100" s="283"/>
    </row>
    <row r="101" spans="1:74" s="8" customFormat="1" ht="14.4" x14ac:dyDescent="0.3">
      <c r="A101" s="5"/>
      <c r="B101" s="295"/>
      <c r="C101" s="296"/>
      <c r="D101" s="297"/>
      <c r="E101" s="298"/>
      <c r="F101" s="299"/>
      <c r="G101" s="299"/>
      <c r="H101" s="299"/>
      <c r="I101" s="299"/>
      <c r="J101" s="288"/>
      <c r="K101" s="288"/>
      <c r="L101" s="288"/>
      <c r="M101" s="288"/>
      <c r="N101" s="444"/>
      <c r="O101" s="444"/>
      <c r="P101" s="444"/>
      <c r="Q101" s="444"/>
      <c r="R101" s="444"/>
      <c r="S101" s="444"/>
      <c r="T101" s="444"/>
      <c r="U101" s="444"/>
      <c r="V101" s="444"/>
      <c r="W101" s="444"/>
      <c r="X101" s="444"/>
      <c r="Y101" s="444"/>
      <c r="Z101" s="329"/>
      <c r="AA101" s="444"/>
      <c r="AB101" s="444"/>
      <c r="AC101" s="329"/>
      <c r="AD101" s="329"/>
      <c r="AE101" s="329"/>
      <c r="AF101" s="329"/>
      <c r="AG101" s="329"/>
      <c r="AH101" s="329"/>
      <c r="AI101" s="329"/>
      <c r="AJ101" s="329"/>
      <c r="AK101" s="329"/>
      <c r="AL101" s="329"/>
      <c r="AM101" s="329"/>
      <c r="AN101" s="329"/>
      <c r="AO101" s="329"/>
      <c r="AP101" s="329"/>
      <c r="AQ101" s="329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329"/>
      <c r="BF101" s="329"/>
      <c r="BG101" s="329"/>
      <c r="BH101" s="329"/>
      <c r="BI101" s="329"/>
      <c r="BJ101" s="329"/>
      <c r="BK101" s="329"/>
      <c r="BL101" s="329"/>
      <c r="BM101" s="329"/>
      <c r="BN101" s="329"/>
      <c r="BO101" s="329"/>
      <c r="BP101" s="329"/>
      <c r="BQ101" s="329"/>
      <c r="BR101" s="329"/>
      <c r="BS101" s="329"/>
      <c r="BT101" s="283"/>
    </row>
    <row r="102" spans="1:74" s="116" customFormat="1" ht="14.4" x14ac:dyDescent="0.3">
      <c r="B102" s="76" t="s">
        <v>356</v>
      </c>
      <c r="C102" s="438"/>
      <c r="D102" s="438"/>
      <c r="E102" s="438"/>
      <c r="F102" s="438"/>
      <c r="G102" s="253"/>
      <c r="H102" s="253"/>
      <c r="I102" s="253"/>
      <c r="J102" s="253"/>
      <c r="K102" s="253"/>
      <c r="L102" s="253"/>
      <c r="M102" s="253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8"/>
      <c r="AT102" s="328"/>
      <c r="AU102" s="328"/>
      <c r="AV102" s="328"/>
      <c r="AW102" s="328"/>
      <c r="AX102" s="328"/>
      <c r="AY102" s="328"/>
      <c r="AZ102" s="328"/>
      <c r="BA102" s="328"/>
      <c r="BB102" s="328"/>
      <c r="BC102" s="328"/>
      <c r="BD102" s="328"/>
      <c r="BE102" s="328"/>
      <c r="BF102" s="328"/>
      <c r="BG102" s="328"/>
      <c r="BH102" s="328"/>
      <c r="BI102" s="328"/>
      <c r="BJ102" s="328"/>
      <c r="BK102" s="328"/>
      <c r="BL102" s="328"/>
      <c r="BM102" s="328"/>
      <c r="BN102" s="328"/>
      <c r="BO102" s="328"/>
      <c r="BP102" s="328"/>
      <c r="BQ102" s="328"/>
      <c r="BR102" s="328"/>
      <c r="BS102" s="328"/>
      <c r="BT102" s="316"/>
    </row>
    <row r="103" spans="1:74" s="116" customFormat="1" ht="14.4" x14ac:dyDescent="0.3">
      <c r="A103" s="35"/>
      <c r="B103" s="87" t="s">
        <v>355</v>
      </c>
      <c r="C103" s="274"/>
      <c r="D103" s="293"/>
      <c r="E103" s="481"/>
      <c r="F103" s="294"/>
      <c r="G103" s="299"/>
      <c r="H103" s="299"/>
      <c r="I103" s="299"/>
      <c r="J103" s="4"/>
      <c r="K103" s="4"/>
      <c r="L103" s="4"/>
      <c r="M103" s="4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327"/>
      <c r="AA103" s="508"/>
      <c r="AB103" s="508"/>
      <c r="AC103" s="327"/>
      <c r="AD103" s="327"/>
      <c r="AE103" s="327"/>
      <c r="AF103" s="327"/>
      <c r="AG103" s="327"/>
      <c r="AH103" s="327"/>
      <c r="AI103" s="327"/>
      <c r="AJ103" s="327"/>
      <c r="AK103" s="329"/>
      <c r="AL103" s="329"/>
      <c r="AM103" s="329"/>
      <c r="AN103" s="329"/>
      <c r="AO103" s="329"/>
      <c r="AP103" s="329"/>
      <c r="AQ103" s="329"/>
      <c r="AR103" s="329"/>
      <c r="AS103" s="329"/>
      <c r="AT103" s="329"/>
      <c r="AU103" s="329"/>
      <c r="AV103" s="329"/>
      <c r="AW103" s="329"/>
      <c r="AX103" s="329"/>
      <c r="AY103" s="329"/>
      <c r="AZ103" s="329"/>
      <c r="BA103" s="329"/>
      <c r="BB103" s="329"/>
      <c r="BC103" s="329"/>
      <c r="BD103" s="329"/>
      <c r="BE103" s="329"/>
      <c r="BF103" s="329"/>
      <c r="BG103" s="329"/>
      <c r="BH103" s="329"/>
      <c r="BI103" s="329"/>
      <c r="BJ103" s="329"/>
      <c r="BK103" s="329"/>
      <c r="BL103" s="329"/>
      <c r="BM103" s="329"/>
      <c r="BN103" s="329"/>
      <c r="BO103" s="329"/>
      <c r="BP103" s="329"/>
      <c r="BQ103" s="329"/>
      <c r="BR103" s="329"/>
      <c r="BS103" s="329"/>
      <c r="BT103" s="283"/>
    </row>
    <row r="104" spans="1:74" s="116" customFormat="1" ht="14.4" x14ac:dyDescent="0.3">
      <c r="A104" s="35"/>
      <c r="B104" s="168" t="s">
        <v>357</v>
      </c>
      <c r="C104" s="576" t="s">
        <v>359</v>
      </c>
      <c r="D104" s="388">
        <v>4.4999999999999998E-2</v>
      </c>
      <c r="E104" s="273" t="s">
        <v>7</v>
      </c>
      <c r="F104" s="383" t="s">
        <v>7</v>
      </c>
      <c r="G104" s="299"/>
      <c r="H104" s="299"/>
      <c r="I104" s="299"/>
      <c r="J104" s="4"/>
      <c r="K104" s="4"/>
      <c r="L104" s="4"/>
      <c r="M104" s="4"/>
      <c r="N104" s="508"/>
      <c r="O104" s="508"/>
      <c r="P104" s="508"/>
      <c r="Q104" s="508"/>
      <c r="R104" s="508"/>
      <c r="S104" s="508"/>
      <c r="T104" s="508"/>
      <c r="U104" s="508"/>
      <c r="V104" s="508"/>
      <c r="W104" s="508"/>
      <c r="X104" s="508"/>
      <c r="Y104" s="508"/>
      <c r="Z104" s="327"/>
      <c r="AA104" s="508"/>
      <c r="AB104" s="508"/>
      <c r="AC104" s="327"/>
      <c r="AD104" s="327"/>
      <c r="AE104" s="327"/>
      <c r="AF104" s="327"/>
      <c r="AG104" s="327"/>
      <c r="AH104" s="327"/>
      <c r="AI104" s="327"/>
      <c r="AJ104" s="327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329"/>
      <c r="BF104" s="329"/>
      <c r="BG104" s="329"/>
      <c r="BH104" s="329"/>
      <c r="BI104" s="329"/>
      <c r="BJ104" s="329"/>
      <c r="BK104" s="329"/>
      <c r="BL104" s="329"/>
      <c r="BM104" s="329"/>
      <c r="BN104" s="329"/>
      <c r="BO104" s="329"/>
      <c r="BP104" s="329"/>
      <c r="BQ104" s="329"/>
      <c r="BR104" s="329"/>
      <c r="BS104" s="329"/>
      <c r="BT104" s="283"/>
    </row>
    <row r="105" spans="1:74" s="8" customFormat="1" ht="14.4" x14ac:dyDescent="0.3">
      <c r="A105" s="5"/>
      <c r="B105" s="295"/>
      <c r="C105" s="296"/>
      <c r="D105" s="297"/>
      <c r="E105" s="298"/>
      <c r="F105" s="299"/>
      <c r="G105" s="299"/>
      <c r="H105" s="299"/>
      <c r="I105" s="299"/>
      <c r="J105" s="288"/>
      <c r="K105" s="288"/>
      <c r="L105" s="288"/>
      <c r="M105" s="288"/>
      <c r="N105" s="444"/>
      <c r="O105" s="444"/>
      <c r="P105" s="444"/>
      <c r="Q105" s="444"/>
      <c r="R105" s="444"/>
      <c r="S105" s="444"/>
      <c r="T105" s="444"/>
      <c r="U105" s="444"/>
      <c r="V105" s="444"/>
      <c r="W105" s="444"/>
      <c r="X105" s="444"/>
      <c r="Y105" s="444"/>
      <c r="Z105" s="329"/>
      <c r="AA105" s="444"/>
      <c r="AB105" s="444"/>
      <c r="AC105" s="329"/>
      <c r="AD105" s="329"/>
      <c r="AE105" s="329"/>
      <c r="AF105" s="329"/>
      <c r="AG105" s="329"/>
      <c r="AH105" s="329"/>
      <c r="AI105" s="329"/>
      <c r="AJ105" s="329"/>
      <c r="AK105" s="329"/>
      <c r="AL105" s="329"/>
      <c r="AM105" s="329"/>
      <c r="AN105" s="329"/>
      <c r="AO105" s="329"/>
      <c r="AP105" s="329"/>
      <c r="AQ105" s="329"/>
      <c r="AR105" s="329"/>
      <c r="AS105" s="329"/>
      <c r="AT105" s="329"/>
      <c r="AU105" s="329"/>
      <c r="AV105" s="329"/>
      <c r="AW105" s="329"/>
      <c r="AX105" s="329"/>
      <c r="AY105" s="329"/>
      <c r="AZ105" s="329"/>
      <c r="BA105" s="329"/>
      <c r="BB105" s="329"/>
      <c r="BC105" s="329"/>
      <c r="BD105" s="329"/>
      <c r="BE105" s="329"/>
      <c r="BF105" s="329"/>
      <c r="BG105" s="329"/>
      <c r="BH105" s="329"/>
      <c r="BI105" s="329"/>
      <c r="BJ105" s="329"/>
      <c r="BK105" s="329"/>
      <c r="BL105" s="329"/>
      <c r="BM105" s="329"/>
      <c r="BN105" s="329"/>
      <c r="BO105" s="329"/>
      <c r="BP105" s="329"/>
      <c r="BQ105" s="329"/>
      <c r="BR105" s="329"/>
      <c r="BS105" s="329"/>
      <c r="BT105" s="283"/>
    </row>
    <row r="106" spans="1:74" customFormat="1" ht="14.4" x14ac:dyDescent="0.3">
      <c r="A106" s="116"/>
      <c r="B106" s="252" t="s">
        <v>29</v>
      </c>
      <c r="C106" s="438" t="s">
        <v>6</v>
      </c>
      <c r="D106" s="438" t="s">
        <v>33</v>
      </c>
      <c r="E106" s="438" t="s">
        <v>35</v>
      </c>
      <c r="F106" s="438" t="s">
        <v>36</v>
      </c>
      <c r="G106" s="300"/>
      <c r="H106" s="300"/>
      <c r="I106" s="300"/>
      <c r="J106" s="252"/>
      <c r="K106" s="252"/>
      <c r="L106" s="252"/>
      <c r="M106" s="254"/>
      <c r="N106" s="516"/>
      <c r="O106" s="518"/>
      <c r="P106" s="510"/>
      <c r="Q106" s="330"/>
      <c r="R106" s="330"/>
      <c r="S106" s="330"/>
      <c r="T106" s="330"/>
      <c r="U106" s="330"/>
      <c r="V106" s="330"/>
      <c r="W106" s="330"/>
      <c r="X106" s="330"/>
      <c r="Y106" s="510"/>
      <c r="Z106" s="330"/>
      <c r="AA106" s="510"/>
      <c r="AB106" s="518"/>
      <c r="AC106" s="330"/>
      <c r="AD106" s="330"/>
      <c r="AE106" s="330"/>
      <c r="AF106" s="330"/>
      <c r="AG106" s="330"/>
      <c r="AH106" s="330"/>
      <c r="AI106" s="330"/>
      <c r="AJ106" s="330"/>
      <c r="AK106" s="330"/>
      <c r="AL106" s="330"/>
      <c r="AM106" s="330"/>
      <c r="AN106" s="330"/>
      <c r="AO106" s="330"/>
      <c r="AP106" s="330"/>
      <c r="AQ106" s="330"/>
      <c r="AR106" s="330"/>
      <c r="AS106" s="330"/>
      <c r="AT106" s="330"/>
      <c r="AU106" s="330"/>
      <c r="AV106" s="330"/>
      <c r="AW106" s="330"/>
      <c r="AX106" s="330"/>
      <c r="AY106" s="330"/>
      <c r="AZ106" s="330"/>
      <c r="BA106" s="330"/>
      <c r="BB106" s="330"/>
      <c r="BC106" s="330"/>
      <c r="BD106" s="330"/>
      <c r="BE106" s="330"/>
      <c r="BF106" s="330"/>
      <c r="BG106" s="330"/>
      <c r="BH106" s="330"/>
      <c r="BI106" s="330"/>
      <c r="BJ106" s="330"/>
      <c r="BK106" s="330"/>
      <c r="BL106" s="330"/>
      <c r="BM106" s="330"/>
      <c r="BN106" s="330"/>
      <c r="BO106" s="330"/>
      <c r="BP106" s="330"/>
      <c r="BQ106" s="330"/>
      <c r="BR106" s="330"/>
      <c r="BS106" s="330"/>
      <c r="BT106" s="314"/>
    </row>
    <row r="107" spans="1:74" customFormat="1" ht="14.4" x14ac:dyDescent="0.3">
      <c r="A107" s="21"/>
      <c r="B107" s="265" t="s">
        <v>13</v>
      </c>
      <c r="C107" s="21"/>
      <c r="D107" s="266"/>
      <c r="E107" s="21"/>
      <c r="F107" s="267"/>
      <c r="G107" s="267"/>
      <c r="H107" s="267"/>
      <c r="I107" s="267"/>
      <c r="J107" s="301"/>
      <c r="K107" s="301"/>
      <c r="L107" s="301"/>
      <c r="M107" s="302"/>
      <c r="N107" s="517"/>
      <c r="O107" s="519"/>
      <c r="P107" s="511"/>
      <c r="Q107" s="331"/>
      <c r="R107" s="331"/>
      <c r="S107" s="331"/>
      <c r="T107" s="331"/>
      <c r="U107" s="331"/>
      <c r="V107" s="331"/>
      <c r="W107" s="331"/>
      <c r="X107" s="331"/>
      <c r="Y107" s="511"/>
      <c r="Z107" s="331"/>
      <c r="AA107" s="511"/>
      <c r="AB107" s="519"/>
      <c r="AC107" s="331"/>
      <c r="AD107" s="331"/>
      <c r="AE107" s="331"/>
      <c r="AF107" s="331"/>
      <c r="AG107" s="331"/>
      <c r="AH107" s="331"/>
      <c r="AI107" s="331"/>
      <c r="AJ107" s="331"/>
      <c r="AK107" s="331"/>
      <c r="AL107" s="331"/>
      <c r="AM107" s="331"/>
      <c r="AN107" s="331"/>
      <c r="AO107" s="331"/>
      <c r="AP107" s="331"/>
      <c r="AQ107" s="331"/>
      <c r="AR107" s="331"/>
      <c r="AS107" s="331"/>
      <c r="AT107" s="331"/>
      <c r="AU107" s="331"/>
      <c r="AV107" s="331"/>
      <c r="AW107" s="331"/>
      <c r="AX107" s="331"/>
      <c r="AY107" s="331"/>
      <c r="AZ107" s="331"/>
      <c r="BA107" s="331"/>
      <c r="BB107" s="331"/>
      <c r="BC107" s="331"/>
      <c r="BD107" s="331"/>
      <c r="BE107" s="331"/>
      <c r="BF107" s="331"/>
      <c r="BG107" s="331"/>
      <c r="BH107" s="331"/>
      <c r="BI107" s="331"/>
      <c r="BJ107" s="331"/>
      <c r="BK107" s="331"/>
      <c r="BL107" s="331"/>
      <c r="BM107" s="331"/>
      <c r="BN107" s="331"/>
      <c r="BO107" s="331"/>
      <c r="BP107" s="331"/>
      <c r="BQ107" s="331"/>
      <c r="BR107" s="331"/>
      <c r="BS107" s="331"/>
      <c r="BT107" s="288"/>
    </row>
    <row r="108" spans="1:74" customFormat="1" ht="14.4" x14ac:dyDescent="0.3">
      <c r="A108" s="35"/>
      <c r="B108" s="82" t="s">
        <v>148</v>
      </c>
      <c r="C108" s="35"/>
      <c r="D108" s="42"/>
      <c r="E108" s="35"/>
      <c r="F108" s="260"/>
      <c r="G108" s="260"/>
      <c r="H108" s="260"/>
      <c r="I108" s="260"/>
      <c r="J108" s="35"/>
      <c r="K108" s="4"/>
      <c r="L108" s="35"/>
      <c r="M108" s="303"/>
      <c r="N108" s="552"/>
      <c r="O108" s="515"/>
      <c r="P108" s="509"/>
      <c r="Q108" s="38"/>
      <c r="R108" s="38"/>
      <c r="S108" s="38"/>
      <c r="T108" s="508"/>
      <c r="U108" s="38"/>
      <c r="V108" s="38"/>
      <c r="W108" s="38"/>
      <c r="X108" s="38"/>
      <c r="Y108" s="509"/>
      <c r="Z108" s="38"/>
      <c r="AA108" s="509"/>
      <c r="AB108" s="515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288"/>
    </row>
    <row r="109" spans="1:74" s="50" customFormat="1" ht="14.4" x14ac:dyDescent="0.3">
      <c r="A109" s="51"/>
      <c r="B109" s="83" t="s">
        <v>149</v>
      </c>
      <c r="C109" s="261" t="s">
        <v>34</v>
      </c>
      <c r="D109" s="386">
        <v>544.85490684657657</v>
      </c>
      <c r="E109" s="262" t="s">
        <v>14</v>
      </c>
      <c r="F109" s="264" t="s">
        <v>7</v>
      </c>
      <c r="G109" s="315"/>
      <c r="H109" s="315"/>
      <c r="I109" s="315"/>
      <c r="J109" s="440"/>
      <c r="K109" s="440"/>
      <c r="L109" s="440"/>
      <c r="M109" s="441"/>
      <c r="N109" s="364">
        <v>1</v>
      </c>
      <c r="O109" s="380">
        <v>1</v>
      </c>
      <c r="P109" s="372">
        <v>1</v>
      </c>
      <c r="Q109" s="364">
        <v>1</v>
      </c>
      <c r="R109" s="364">
        <v>1</v>
      </c>
      <c r="S109" s="364">
        <v>1</v>
      </c>
      <c r="T109" s="364">
        <v>1</v>
      </c>
      <c r="U109" s="364">
        <v>1</v>
      </c>
      <c r="V109" s="364">
        <v>1</v>
      </c>
      <c r="W109" s="364">
        <v>1</v>
      </c>
      <c r="X109" s="364">
        <v>1</v>
      </c>
      <c r="Y109" s="372">
        <v>1</v>
      </c>
      <c r="Z109" s="364">
        <v>1</v>
      </c>
      <c r="AA109" s="372">
        <v>1</v>
      </c>
      <c r="AB109" s="380">
        <v>1</v>
      </c>
      <c r="AC109" s="364">
        <v>1</v>
      </c>
      <c r="AD109" s="364">
        <v>1</v>
      </c>
      <c r="AE109" s="364">
        <v>1</v>
      </c>
      <c r="AF109" s="364">
        <v>1</v>
      </c>
      <c r="AG109" s="364">
        <v>1</v>
      </c>
      <c r="AH109" s="364">
        <v>1</v>
      </c>
      <c r="AI109" s="364">
        <v>1</v>
      </c>
      <c r="AJ109" s="364">
        <v>1</v>
      </c>
      <c r="AK109" s="364">
        <v>1</v>
      </c>
      <c r="AL109" s="364">
        <v>1</v>
      </c>
      <c r="AM109" s="364">
        <v>1</v>
      </c>
      <c r="AN109" s="364">
        <v>1</v>
      </c>
      <c r="AO109" s="364">
        <v>1</v>
      </c>
      <c r="AP109" s="364">
        <v>1</v>
      </c>
      <c r="AQ109" s="364">
        <v>1</v>
      </c>
      <c r="AR109" s="364">
        <v>1</v>
      </c>
      <c r="AS109" s="364">
        <v>1</v>
      </c>
      <c r="AT109" s="364">
        <v>1</v>
      </c>
      <c r="AU109" s="364">
        <v>1</v>
      </c>
      <c r="AV109" s="364">
        <v>1</v>
      </c>
      <c r="AW109" s="364">
        <v>1</v>
      </c>
      <c r="AX109" s="364">
        <v>1</v>
      </c>
      <c r="AY109" s="364">
        <v>1</v>
      </c>
      <c r="AZ109" s="364">
        <v>1</v>
      </c>
      <c r="BA109" s="364">
        <v>1</v>
      </c>
      <c r="BB109" s="364">
        <v>1</v>
      </c>
      <c r="BC109" s="364">
        <v>1</v>
      </c>
      <c r="BD109" s="364">
        <v>1</v>
      </c>
      <c r="BE109" s="364">
        <v>1</v>
      </c>
      <c r="BF109" s="364">
        <v>1</v>
      </c>
      <c r="BG109" s="364">
        <v>1</v>
      </c>
      <c r="BH109" s="364">
        <v>1</v>
      </c>
      <c r="BI109" s="364">
        <v>1</v>
      </c>
      <c r="BJ109" s="364">
        <v>1</v>
      </c>
      <c r="BK109" s="364">
        <v>1</v>
      </c>
      <c r="BL109" s="364">
        <v>1</v>
      </c>
      <c r="BM109" s="364">
        <v>1</v>
      </c>
      <c r="BN109" s="364">
        <v>1</v>
      </c>
      <c r="BO109" s="364">
        <v>1</v>
      </c>
      <c r="BP109" s="364">
        <v>1</v>
      </c>
      <c r="BQ109" s="364">
        <v>1</v>
      </c>
      <c r="BR109" s="364">
        <v>1</v>
      </c>
      <c r="BS109" s="364">
        <v>1</v>
      </c>
      <c r="BT109" s="398"/>
      <c r="BV109" s="50" t="s">
        <v>270</v>
      </c>
    </row>
    <row r="110" spans="1:74" s="50" customFormat="1" ht="14.4" x14ac:dyDescent="0.3">
      <c r="A110" s="51"/>
      <c r="B110" s="83" t="s">
        <v>150</v>
      </c>
      <c r="C110" s="261" t="s">
        <v>34</v>
      </c>
      <c r="D110" s="386">
        <v>200.44184758416679</v>
      </c>
      <c r="E110" s="262" t="s">
        <v>14</v>
      </c>
      <c r="F110" s="264" t="s">
        <v>7</v>
      </c>
      <c r="G110" s="315"/>
      <c r="H110" s="315"/>
      <c r="I110" s="315"/>
      <c r="J110" s="440"/>
      <c r="K110" s="440"/>
      <c r="L110" s="440"/>
      <c r="M110" s="441"/>
      <c r="N110" s="364">
        <v>2</v>
      </c>
      <c r="O110" s="380">
        <v>3</v>
      </c>
      <c r="P110" s="372">
        <v>3</v>
      </c>
      <c r="Q110" s="364">
        <v>4</v>
      </c>
      <c r="R110" s="364">
        <v>4</v>
      </c>
      <c r="S110" s="364">
        <v>4</v>
      </c>
      <c r="T110" s="364">
        <v>4</v>
      </c>
      <c r="U110" s="364">
        <v>4</v>
      </c>
      <c r="V110" s="364">
        <v>4</v>
      </c>
      <c r="W110" s="364">
        <v>4</v>
      </c>
      <c r="X110" s="364">
        <v>4</v>
      </c>
      <c r="Y110" s="372">
        <v>4</v>
      </c>
      <c r="Z110" s="364">
        <v>4</v>
      </c>
      <c r="AA110" s="372">
        <v>4</v>
      </c>
      <c r="AB110" s="380">
        <v>4</v>
      </c>
      <c r="AC110" s="364">
        <v>4</v>
      </c>
      <c r="AD110" s="364">
        <v>4</v>
      </c>
      <c r="AE110" s="364">
        <v>4</v>
      </c>
      <c r="AF110" s="364">
        <v>4</v>
      </c>
      <c r="AG110" s="364">
        <v>4</v>
      </c>
      <c r="AH110" s="364">
        <v>4</v>
      </c>
      <c r="AI110" s="364">
        <v>4</v>
      </c>
      <c r="AJ110" s="364">
        <v>4</v>
      </c>
      <c r="AK110" s="364">
        <v>4</v>
      </c>
      <c r="AL110" s="364">
        <v>4</v>
      </c>
      <c r="AM110" s="364">
        <v>4</v>
      </c>
      <c r="AN110" s="364">
        <v>4</v>
      </c>
      <c r="AO110" s="364">
        <v>4</v>
      </c>
      <c r="AP110" s="364">
        <v>4</v>
      </c>
      <c r="AQ110" s="364">
        <v>4</v>
      </c>
      <c r="AR110" s="364">
        <v>4</v>
      </c>
      <c r="AS110" s="364">
        <v>4</v>
      </c>
      <c r="AT110" s="364">
        <v>4</v>
      </c>
      <c r="AU110" s="364">
        <v>4</v>
      </c>
      <c r="AV110" s="364">
        <v>4</v>
      </c>
      <c r="AW110" s="364">
        <v>4</v>
      </c>
      <c r="AX110" s="364">
        <v>4</v>
      </c>
      <c r="AY110" s="364">
        <v>4</v>
      </c>
      <c r="AZ110" s="364">
        <v>4</v>
      </c>
      <c r="BA110" s="364">
        <v>4</v>
      </c>
      <c r="BB110" s="364">
        <v>4</v>
      </c>
      <c r="BC110" s="364">
        <v>4</v>
      </c>
      <c r="BD110" s="364">
        <v>4</v>
      </c>
      <c r="BE110" s="364">
        <v>4</v>
      </c>
      <c r="BF110" s="364">
        <v>4</v>
      </c>
      <c r="BG110" s="364">
        <v>4</v>
      </c>
      <c r="BH110" s="364">
        <v>4</v>
      </c>
      <c r="BI110" s="364">
        <v>4</v>
      </c>
      <c r="BJ110" s="364">
        <v>4</v>
      </c>
      <c r="BK110" s="364">
        <v>4</v>
      </c>
      <c r="BL110" s="364">
        <v>4</v>
      </c>
      <c r="BM110" s="364">
        <v>4</v>
      </c>
      <c r="BN110" s="364">
        <v>4</v>
      </c>
      <c r="BO110" s="364">
        <v>4</v>
      </c>
      <c r="BP110" s="364">
        <v>4</v>
      </c>
      <c r="BQ110" s="364">
        <v>4</v>
      </c>
      <c r="BR110" s="364">
        <v>4</v>
      </c>
      <c r="BS110" s="364">
        <v>4</v>
      </c>
      <c r="BT110" s="398"/>
      <c r="BV110" s="50" t="s">
        <v>270</v>
      </c>
    </row>
    <row r="111" spans="1:74" s="50" customFormat="1" ht="14.4" x14ac:dyDescent="0.3">
      <c r="A111" s="51"/>
      <c r="B111" s="83" t="s">
        <v>151</v>
      </c>
      <c r="C111" s="261" t="s">
        <v>34</v>
      </c>
      <c r="D111" s="386">
        <v>107.93022562224365</v>
      </c>
      <c r="E111" s="262" t="s">
        <v>14</v>
      </c>
      <c r="F111" s="264" t="s">
        <v>7</v>
      </c>
      <c r="G111" s="315"/>
      <c r="H111" s="315"/>
      <c r="I111" s="315"/>
      <c r="J111" s="440"/>
      <c r="K111" s="440"/>
      <c r="L111" s="440"/>
      <c r="M111" s="441"/>
      <c r="N111" s="364">
        <v>2</v>
      </c>
      <c r="O111" s="380">
        <v>3</v>
      </c>
      <c r="P111" s="372">
        <v>3</v>
      </c>
      <c r="Q111" s="364">
        <v>4</v>
      </c>
      <c r="R111" s="364">
        <v>4</v>
      </c>
      <c r="S111" s="364">
        <v>4</v>
      </c>
      <c r="T111" s="364">
        <v>4</v>
      </c>
      <c r="U111" s="364">
        <v>4</v>
      </c>
      <c r="V111" s="364">
        <v>4</v>
      </c>
      <c r="W111" s="364">
        <v>4</v>
      </c>
      <c r="X111" s="364">
        <v>4</v>
      </c>
      <c r="Y111" s="372">
        <v>4</v>
      </c>
      <c r="Z111" s="364">
        <v>4</v>
      </c>
      <c r="AA111" s="372">
        <v>4</v>
      </c>
      <c r="AB111" s="380">
        <v>4</v>
      </c>
      <c r="AC111" s="364">
        <v>4</v>
      </c>
      <c r="AD111" s="364">
        <v>4</v>
      </c>
      <c r="AE111" s="364">
        <v>4</v>
      </c>
      <c r="AF111" s="364">
        <v>4</v>
      </c>
      <c r="AG111" s="364">
        <v>4</v>
      </c>
      <c r="AH111" s="364">
        <v>4</v>
      </c>
      <c r="AI111" s="364">
        <v>4</v>
      </c>
      <c r="AJ111" s="364">
        <v>4</v>
      </c>
      <c r="AK111" s="364">
        <v>4</v>
      </c>
      <c r="AL111" s="364">
        <v>4</v>
      </c>
      <c r="AM111" s="364">
        <v>4</v>
      </c>
      <c r="AN111" s="364">
        <v>4</v>
      </c>
      <c r="AO111" s="364">
        <v>4</v>
      </c>
      <c r="AP111" s="364">
        <v>4</v>
      </c>
      <c r="AQ111" s="364">
        <v>4</v>
      </c>
      <c r="AR111" s="364">
        <v>4</v>
      </c>
      <c r="AS111" s="364">
        <v>4</v>
      </c>
      <c r="AT111" s="364">
        <v>4</v>
      </c>
      <c r="AU111" s="364">
        <v>4</v>
      </c>
      <c r="AV111" s="364">
        <v>4</v>
      </c>
      <c r="AW111" s="364">
        <v>4</v>
      </c>
      <c r="AX111" s="364">
        <v>4</v>
      </c>
      <c r="AY111" s="364">
        <v>4</v>
      </c>
      <c r="AZ111" s="364">
        <v>4</v>
      </c>
      <c r="BA111" s="364">
        <v>4</v>
      </c>
      <c r="BB111" s="364">
        <v>4</v>
      </c>
      <c r="BC111" s="364">
        <v>4</v>
      </c>
      <c r="BD111" s="364">
        <v>4</v>
      </c>
      <c r="BE111" s="364">
        <v>4</v>
      </c>
      <c r="BF111" s="364">
        <v>4</v>
      </c>
      <c r="BG111" s="364">
        <v>4</v>
      </c>
      <c r="BH111" s="364">
        <v>4</v>
      </c>
      <c r="BI111" s="364">
        <v>4</v>
      </c>
      <c r="BJ111" s="364">
        <v>4</v>
      </c>
      <c r="BK111" s="364">
        <v>4</v>
      </c>
      <c r="BL111" s="364">
        <v>4</v>
      </c>
      <c r="BM111" s="364">
        <v>4</v>
      </c>
      <c r="BN111" s="364">
        <v>4</v>
      </c>
      <c r="BO111" s="364">
        <v>4</v>
      </c>
      <c r="BP111" s="364">
        <v>4</v>
      </c>
      <c r="BQ111" s="364">
        <v>4</v>
      </c>
      <c r="BR111" s="364">
        <v>4</v>
      </c>
      <c r="BS111" s="364">
        <v>4</v>
      </c>
      <c r="BT111" s="398"/>
      <c r="BV111" s="50" t="s">
        <v>270</v>
      </c>
    </row>
    <row r="112" spans="1:74" customFormat="1" ht="14.4" x14ac:dyDescent="0.3">
      <c r="A112" s="35"/>
      <c r="B112" s="82" t="s">
        <v>152</v>
      </c>
      <c r="C112" s="35"/>
      <c r="D112" s="42"/>
      <c r="E112" s="35"/>
      <c r="F112" s="260"/>
      <c r="G112" s="260"/>
      <c r="H112" s="260"/>
      <c r="I112" s="260"/>
      <c r="J112" s="442"/>
      <c r="K112" s="444"/>
      <c r="L112" s="442"/>
      <c r="M112" s="443"/>
      <c r="N112" s="51"/>
      <c r="O112" s="524"/>
      <c r="P112" s="522"/>
      <c r="Q112" s="51"/>
      <c r="R112" s="51"/>
      <c r="S112" s="51"/>
      <c r="T112" s="523"/>
      <c r="U112" s="51"/>
      <c r="V112" s="51"/>
      <c r="W112" s="51"/>
      <c r="X112" s="51"/>
      <c r="Y112" s="522"/>
      <c r="Z112" s="51"/>
      <c r="AA112" s="522"/>
      <c r="AB112" s="524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399"/>
      <c r="BV112" s="116"/>
    </row>
    <row r="113" spans="1:74" s="50" customFormat="1" ht="14.4" x14ac:dyDescent="0.3">
      <c r="A113" s="51"/>
      <c r="B113" s="83" t="s">
        <v>153</v>
      </c>
      <c r="C113" s="261" t="s">
        <v>34</v>
      </c>
      <c r="D113" s="386">
        <v>544.85490684657657</v>
      </c>
      <c r="E113" s="262" t="s">
        <v>14</v>
      </c>
      <c r="F113" s="264" t="s">
        <v>7</v>
      </c>
      <c r="G113" s="315"/>
      <c r="H113" s="315"/>
      <c r="I113" s="315"/>
      <c r="J113" s="440"/>
      <c r="K113" s="440"/>
      <c r="L113" s="440"/>
      <c r="M113" s="441"/>
      <c r="N113" s="364">
        <v>1</v>
      </c>
      <c r="O113" s="380">
        <v>1</v>
      </c>
      <c r="P113" s="372">
        <v>1</v>
      </c>
      <c r="Q113" s="364">
        <v>1</v>
      </c>
      <c r="R113" s="364">
        <v>1</v>
      </c>
      <c r="S113" s="364">
        <v>1</v>
      </c>
      <c r="T113" s="364">
        <v>1</v>
      </c>
      <c r="U113" s="364">
        <v>1</v>
      </c>
      <c r="V113" s="364">
        <v>1</v>
      </c>
      <c r="W113" s="364">
        <v>1</v>
      </c>
      <c r="X113" s="364">
        <v>1</v>
      </c>
      <c r="Y113" s="372">
        <v>1</v>
      </c>
      <c r="Z113" s="364">
        <v>1</v>
      </c>
      <c r="AA113" s="372">
        <v>1</v>
      </c>
      <c r="AB113" s="380">
        <v>1</v>
      </c>
      <c r="AC113" s="364">
        <v>1</v>
      </c>
      <c r="AD113" s="364">
        <v>1</v>
      </c>
      <c r="AE113" s="364">
        <v>1</v>
      </c>
      <c r="AF113" s="364">
        <v>1</v>
      </c>
      <c r="AG113" s="364">
        <v>1</v>
      </c>
      <c r="AH113" s="364">
        <v>1</v>
      </c>
      <c r="AI113" s="364">
        <v>1</v>
      </c>
      <c r="AJ113" s="364">
        <v>1</v>
      </c>
      <c r="AK113" s="364">
        <v>1</v>
      </c>
      <c r="AL113" s="364">
        <v>1</v>
      </c>
      <c r="AM113" s="364">
        <v>1</v>
      </c>
      <c r="AN113" s="364">
        <v>1</v>
      </c>
      <c r="AO113" s="364">
        <v>1</v>
      </c>
      <c r="AP113" s="364">
        <v>1</v>
      </c>
      <c r="AQ113" s="364">
        <v>1</v>
      </c>
      <c r="AR113" s="364">
        <v>1</v>
      </c>
      <c r="AS113" s="364">
        <v>1</v>
      </c>
      <c r="AT113" s="364">
        <v>1</v>
      </c>
      <c r="AU113" s="364">
        <v>1</v>
      </c>
      <c r="AV113" s="364">
        <v>1</v>
      </c>
      <c r="AW113" s="364">
        <v>1</v>
      </c>
      <c r="AX113" s="364">
        <v>1</v>
      </c>
      <c r="AY113" s="364">
        <v>1</v>
      </c>
      <c r="AZ113" s="364">
        <v>1</v>
      </c>
      <c r="BA113" s="364">
        <v>1</v>
      </c>
      <c r="BB113" s="364">
        <v>1</v>
      </c>
      <c r="BC113" s="364">
        <v>1</v>
      </c>
      <c r="BD113" s="364">
        <v>1</v>
      </c>
      <c r="BE113" s="364">
        <v>1</v>
      </c>
      <c r="BF113" s="364">
        <v>1</v>
      </c>
      <c r="BG113" s="364">
        <v>1</v>
      </c>
      <c r="BH113" s="364">
        <v>1</v>
      </c>
      <c r="BI113" s="364">
        <v>1</v>
      </c>
      <c r="BJ113" s="364">
        <v>1</v>
      </c>
      <c r="BK113" s="364">
        <v>1</v>
      </c>
      <c r="BL113" s="364">
        <v>1</v>
      </c>
      <c r="BM113" s="364">
        <v>1</v>
      </c>
      <c r="BN113" s="364">
        <v>1</v>
      </c>
      <c r="BO113" s="364">
        <v>1</v>
      </c>
      <c r="BP113" s="364">
        <v>1</v>
      </c>
      <c r="BQ113" s="364">
        <v>1</v>
      </c>
      <c r="BR113" s="364">
        <v>1</v>
      </c>
      <c r="BS113" s="364">
        <v>1</v>
      </c>
      <c r="BT113" s="398"/>
      <c r="BV113" s="50">
        <v>1</v>
      </c>
    </row>
    <row r="114" spans="1:74" s="50" customFormat="1" ht="14.4" x14ac:dyDescent="0.3">
      <c r="A114" s="51"/>
      <c r="B114" s="83" t="s">
        <v>154</v>
      </c>
      <c r="C114" s="261" t="s">
        <v>34</v>
      </c>
      <c r="D114" s="386">
        <v>210.80072877134367</v>
      </c>
      <c r="E114" s="262" t="s">
        <v>14</v>
      </c>
      <c r="F114" s="264" t="s">
        <v>7</v>
      </c>
      <c r="G114" s="315"/>
      <c r="H114" s="315"/>
      <c r="I114" s="315"/>
      <c r="J114" s="440"/>
      <c r="K114" s="440"/>
      <c r="L114" s="440"/>
      <c r="M114" s="441"/>
      <c r="N114" s="364">
        <v>1</v>
      </c>
      <c r="O114" s="380">
        <v>1</v>
      </c>
      <c r="P114" s="372">
        <v>1</v>
      </c>
      <c r="Q114" s="364">
        <v>1</v>
      </c>
      <c r="R114" s="364">
        <v>1</v>
      </c>
      <c r="S114" s="364">
        <v>1</v>
      </c>
      <c r="T114" s="364">
        <v>1</v>
      </c>
      <c r="U114" s="364">
        <v>1</v>
      </c>
      <c r="V114" s="364">
        <v>1</v>
      </c>
      <c r="W114" s="364">
        <v>1</v>
      </c>
      <c r="X114" s="364">
        <v>1</v>
      </c>
      <c r="Y114" s="372">
        <v>1</v>
      </c>
      <c r="Z114" s="364">
        <v>1</v>
      </c>
      <c r="AA114" s="372">
        <v>1</v>
      </c>
      <c r="AB114" s="380">
        <v>1</v>
      </c>
      <c r="AC114" s="364">
        <v>1</v>
      </c>
      <c r="AD114" s="364">
        <v>1</v>
      </c>
      <c r="AE114" s="364">
        <v>1</v>
      </c>
      <c r="AF114" s="364">
        <v>1</v>
      </c>
      <c r="AG114" s="364">
        <v>1</v>
      </c>
      <c r="AH114" s="364">
        <v>1</v>
      </c>
      <c r="AI114" s="364">
        <v>1</v>
      </c>
      <c r="AJ114" s="364">
        <v>1</v>
      </c>
      <c r="AK114" s="364">
        <v>1</v>
      </c>
      <c r="AL114" s="364">
        <v>1</v>
      </c>
      <c r="AM114" s="364">
        <v>1</v>
      </c>
      <c r="AN114" s="364">
        <v>1</v>
      </c>
      <c r="AO114" s="364">
        <v>1</v>
      </c>
      <c r="AP114" s="364">
        <v>1</v>
      </c>
      <c r="AQ114" s="364">
        <v>1</v>
      </c>
      <c r="AR114" s="364">
        <v>1</v>
      </c>
      <c r="AS114" s="364">
        <v>1</v>
      </c>
      <c r="AT114" s="364">
        <v>1</v>
      </c>
      <c r="AU114" s="364">
        <v>1</v>
      </c>
      <c r="AV114" s="364">
        <v>1</v>
      </c>
      <c r="AW114" s="364">
        <v>1</v>
      </c>
      <c r="AX114" s="364">
        <v>1</v>
      </c>
      <c r="AY114" s="364">
        <v>1</v>
      </c>
      <c r="AZ114" s="364">
        <v>1</v>
      </c>
      <c r="BA114" s="364">
        <v>1</v>
      </c>
      <c r="BB114" s="364">
        <v>1</v>
      </c>
      <c r="BC114" s="364">
        <v>1</v>
      </c>
      <c r="BD114" s="364">
        <v>1</v>
      </c>
      <c r="BE114" s="364">
        <v>1</v>
      </c>
      <c r="BF114" s="364">
        <v>1</v>
      </c>
      <c r="BG114" s="364">
        <v>1</v>
      </c>
      <c r="BH114" s="364">
        <v>1</v>
      </c>
      <c r="BI114" s="364">
        <v>1</v>
      </c>
      <c r="BJ114" s="364">
        <v>1</v>
      </c>
      <c r="BK114" s="364">
        <v>1</v>
      </c>
      <c r="BL114" s="364">
        <v>1</v>
      </c>
      <c r="BM114" s="364">
        <v>1</v>
      </c>
      <c r="BN114" s="364">
        <v>1</v>
      </c>
      <c r="BO114" s="364">
        <v>1</v>
      </c>
      <c r="BP114" s="364">
        <v>1</v>
      </c>
      <c r="BQ114" s="364">
        <v>1</v>
      </c>
      <c r="BR114" s="364">
        <v>1</v>
      </c>
      <c r="BS114" s="364">
        <v>1</v>
      </c>
      <c r="BT114" s="398"/>
      <c r="BV114" s="50">
        <v>1</v>
      </c>
    </row>
    <row r="115" spans="1:74" s="50" customFormat="1" ht="14.4" x14ac:dyDescent="0.3">
      <c r="A115" s="51"/>
      <c r="B115" s="83" t="s">
        <v>31</v>
      </c>
      <c r="C115" s="261" t="s">
        <v>34</v>
      </c>
      <c r="D115" s="386">
        <v>127.92622724422183</v>
      </c>
      <c r="E115" s="262" t="s">
        <v>14</v>
      </c>
      <c r="F115" s="264" t="s">
        <v>7</v>
      </c>
      <c r="G115" s="315"/>
      <c r="H115" s="315"/>
      <c r="I115" s="315"/>
      <c r="J115" s="440"/>
      <c r="K115" s="440"/>
      <c r="L115" s="440"/>
      <c r="M115" s="441"/>
      <c r="N115" s="364">
        <f>ROUNDUP(2*1.05,0)</f>
        <v>3</v>
      </c>
      <c r="O115" s="380">
        <f>ROUNDUP(2*1.05,0)</f>
        <v>3</v>
      </c>
      <c r="P115" s="372">
        <f>ROUNDUP(2*1.05,0)</f>
        <v>3</v>
      </c>
      <c r="Q115" s="364">
        <f>ROUNDUP(3*1.05,0)</f>
        <v>4</v>
      </c>
      <c r="R115" s="364">
        <f>ROUNDUP(3*1.05,0)</f>
        <v>4</v>
      </c>
      <c r="S115" s="364">
        <f t="shared" ref="S115:AC115" si="29">ROUNDUP(3*1.05,0)</f>
        <v>4</v>
      </c>
      <c r="T115" s="364">
        <f t="shared" si="29"/>
        <v>4</v>
      </c>
      <c r="U115" s="364">
        <f t="shared" si="29"/>
        <v>4</v>
      </c>
      <c r="V115" s="364">
        <f t="shared" si="29"/>
        <v>4</v>
      </c>
      <c r="W115" s="364">
        <f t="shared" si="29"/>
        <v>4</v>
      </c>
      <c r="X115" s="364">
        <f t="shared" si="29"/>
        <v>4</v>
      </c>
      <c r="Y115" s="372">
        <f t="shared" si="29"/>
        <v>4</v>
      </c>
      <c r="Z115" s="364">
        <f t="shared" si="29"/>
        <v>4</v>
      </c>
      <c r="AA115" s="372">
        <f t="shared" si="29"/>
        <v>4</v>
      </c>
      <c r="AB115" s="380">
        <f t="shared" si="29"/>
        <v>4</v>
      </c>
      <c r="AC115" s="364">
        <f t="shared" si="29"/>
        <v>4</v>
      </c>
      <c r="AD115" s="364">
        <f t="shared" ref="AD115:BS115" si="30">ROUNDUP(3*1.05,0)</f>
        <v>4</v>
      </c>
      <c r="AE115" s="364">
        <f t="shared" si="30"/>
        <v>4</v>
      </c>
      <c r="AF115" s="364">
        <f t="shared" si="30"/>
        <v>4</v>
      </c>
      <c r="AG115" s="364">
        <f t="shared" si="30"/>
        <v>4</v>
      </c>
      <c r="AH115" s="364">
        <f t="shared" si="30"/>
        <v>4</v>
      </c>
      <c r="AI115" s="364">
        <f t="shared" si="30"/>
        <v>4</v>
      </c>
      <c r="AJ115" s="364">
        <f t="shared" si="30"/>
        <v>4</v>
      </c>
      <c r="AK115" s="364">
        <f t="shared" si="30"/>
        <v>4</v>
      </c>
      <c r="AL115" s="364">
        <f t="shared" si="30"/>
        <v>4</v>
      </c>
      <c r="AM115" s="364">
        <f t="shared" si="30"/>
        <v>4</v>
      </c>
      <c r="AN115" s="364">
        <f t="shared" si="30"/>
        <v>4</v>
      </c>
      <c r="AO115" s="364">
        <f t="shared" si="30"/>
        <v>4</v>
      </c>
      <c r="AP115" s="364">
        <f t="shared" si="30"/>
        <v>4</v>
      </c>
      <c r="AQ115" s="364">
        <f t="shared" si="30"/>
        <v>4</v>
      </c>
      <c r="AR115" s="364">
        <f t="shared" si="30"/>
        <v>4</v>
      </c>
      <c r="AS115" s="364">
        <f t="shared" si="30"/>
        <v>4</v>
      </c>
      <c r="AT115" s="364">
        <f t="shared" si="30"/>
        <v>4</v>
      </c>
      <c r="AU115" s="364">
        <f t="shared" si="30"/>
        <v>4</v>
      </c>
      <c r="AV115" s="364">
        <f t="shared" si="30"/>
        <v>4</v>
      </c>
      <c r="AW115" s="364">
        <f t="shared" si="30"/>
        <v>4</v>
      </c>
      <c r="AX115" s="364">
        <f t="shared" si="30"/>
        <v>4</v>
      </c>
      <c r="AY115" s="364">
        <f t="shared" si="30"/>
        <v>4</v>
      </c>
      <c r="AZ115" s="364">
        <f t="shared" si="30"/>
        <v>4</v>
      </c>
      <c r="BA115" s="364">
        <f t="shared" si="30"/>
        <v>4</v>
      </c>
      <c r="BB115" s="364">
        <f t="shared" si="30"/>
        <v>4</v>
      </c>
      <c r="BC115" s="364">
        <f t="shared" si="30"/>
        <v>4</v>
      </c>
      <c r="BD115" s="364">
        <f t="shared" si="30"/>
        <v>4</v>
      </c>
      <c r="BE115" s="364">
        <f t="shared" si="30"/>
        <v>4</v>
      </c>
      <c r="BF115" s="364">
        <f t="shared" si="30"/>
        <v>4</v>
      </c>
      <c r="BG115" s="364">
        <f t="shared" si="30"/>
        <v>4</v>
      </c>
      <c r="BH115" s="364">
        <f t="shared" si="30"/>
        <v>4</v>
      </c>
      <c r="BI115" s="364">
        <f t="shared" si="30"/>
        <v>4</v>
      </c>
      <c r="BJ115" s="364">
        <f t="shared" si="30"/>
        <v>4</v>
      </c>
      <c r="BK115" s="364">
        <f t="shared" si="30"/>
        <v>4</v>
      </c>
      <c r="BL115" s="364">
        <f t="shared" si="30"/>
        <v>4</v>
      </c>
      <c r="BM115" s="364">
        <f t="shared" si="30"/>
        <v>4</v>
      </c>
      <c r="BN115" s="364">
        <f t="shared" si="30"/>
        <v>4</v>
      </c>
      <c r="BO115" s="364">
        <f t="shared" si="30"/>
        <v>4</v>
      </c>
      <c r="BP115" s="364">
        <f t="shared" si="30"/>
        <v>4</v>
      </c>
      <c r="BQ115" s="364">
        <f t="shared" si="30"/>
        <v>4</v>
      </c>
      <c r="BR115" s="364">
        <f t="shared" si="30"/>
        <v>4</v>
      </c>
      <c r="BS115" s="364">
        <f t="shared" si="30"/>
        <v>4</v>
      </c>
      <c r="BT115" s="398"/>
      <c r="BV115" s="50" t="s">
        <v>271</v>
      </c>
    </row>
    <row r="116" spans="1:74" s="50" customFormat="1" ht="14.4" x14ac:dyDescent="0.3">
      <c r="A116" s="51"/>
      <c r="B116" s="83" t="s">
        <v>155</v>
      </c>
      <c r="C116" s="261" t="s">
        <v>34</v>
      </c>
      <c r="D116" s="386">
        <v>36.920350842479998</v>
      </c>
      <c r="E116" s="262" t="s">
        <v>14</v>
      </c>
      <c r="F116" s="264" t="s">
        <v>7</v>
      </c>
      <c r="G116" s="315"/>
      <c r="H116" s="315"/>
      <c r="I116" s="315"/>
      <c r="J116" s="440"/>
      <c r="K116" s="440"/>
      <c r="L116" s="440"/>
      <c r="M116" s="441"/>
      <c r="N116" s="364">
        <f>ROUNDUP(2*2*1.05,0)</f>
        <v>5</v>
      </c>
      <c r="O116" s="380">
        <f>ROUNDUP(2*2*1.05,0)</f>
        <v>5</v>
      </c>
      <c r="P116" s="372">
        <f>ROUNDUP(2*2*1.05,0)</f>
        <v>5</v>
      </c>
      <c r="Q116" s="364">
        <f>ROUNDUP(3*2*1.05,0)</f>
        <v>7</v>
      </c>
      <c r="R116" s="364">
        <f>ROUNDUP(3*2*1.05,0)</f>
        <v>7</v>
      </c>
      <c r="S116" s="364">
        <f t="shared" ref="S116:AC116" si="31">ROUNDUP(3*2*1.05,0)</f>
        <v>7</v>
      </c>
      <c r="T116" s="364">
        <f t="shared" si="31"/>
        <v>7</v>
      </c>
      <c r="U116" s="364">
        <f t="shared" si="31"/>
        <v>7</v>
      </c>
      <c r="V116" s="364">
        <f t="shared" si="31"/>
        <v>7</v>
      </c>
      <c r="W116" s="364">
        <f t="shared" si="31"/>
        <v>7</v>
      </c>
      <c r="X116" s="364">
        <f t="shared" si="31"/>
        <v>7</v>
      </c>
      <c r="Y116" s="372">
        <f t="shared" si="31"/>
        <v>7</v>
      </c>
      <c r="Z116" s="364">
        <f t="shared" si="31"/>
        <v>7</v>
      </c>
      <c r="AA116" s="372">
        <f t="shared" si="31"/>
        <v>7</v>
      </c>
      <c r="AB116" s="380">
        <f t="shared" si="31"/>
        <v>7</v>
      </c>
      <c r="AC116" s="364">
        <f t="shared" si="31"/>
        <v>7</v>
      </c>
      <c r="AD116" s="364">
        <f t="shared" ref="AD116:BS116" si="32">ROUNDUP(3*2*1.05,0)</f>
        <v>7</v>
      </c>
      <c r="AE116" s="364">
        <f t="shared" si="32"/>
        <v>7</v>
      </c>
      <c r="AF116" s="364">
        <f t="shared" si="32"/>
        <v>7</v>
      </c>
      <c r="AG116" s="364">
        <f t="shared" si="32"/>
        <v>7</v>
      </c>
      <c r="AH116" s="364">
        <f t="shared" si="32"/>
        <v>7</v>
      </c>
      <c r="AI116" s="364">
        <f t="shared" si="32"/>
        <v>7</v>
      </c>
      <c r="AJ116" s="364">
        <f t="shared" si="32"/>
        <v>7</v>
      </c>
      <c r="AK116" s="364">
        <f t="shared" si="32"/>
        <v>7</v>
      </c>
      <c r="AL116" s="364">
        <f t="shared" si="32"/>
        <v>7</v>
      </c>
      <c r="AM116" s="364">
        <f t="shared" si="32"/>
        <v>7</v>
      </c>
      <c r="AN116" s="364">
        <f t="shared" si="32"/>
        <v>7</v>
      </c>
      <c r="AO116" s="364">
        <f t="shared" si="32"/>
        <v>7</v>
      </c>
      <c r="AP116" s="364">
        <f t="shared" si="32"/>
        <v>7</v>
      </c>
      <c r="AQ116" s="364">
        <f t="shared" si="32"/>
        <v>7</v>
      </c>
      <c r="AR116" s="364">
        <f t="shared" si="32"/>
        <v>7</v>
      </c>
      <c r="AS116" s="364">
        <f t="shared" si="32"/>
        <v>7</v>
      </c>
      <c r="AT116" s="364">
        <f t="shared" si="32"/>
        <v>7</v>
      </c>
      <c r="AU116" s="364">
        <f t="shared" si="32"/>
        <v>7</v>
      </c>
      <c r="AV116" s="364">
        <f t="shared" si="32"/>
        <v>7</v>
      </c>
      <c r="AW116" s="364">
        <f t="shared" si="32"/>
        <v>7</v>
      </c>
      <c r="AX116" s="364">
        <f t="shared" si="32"/>
        <v>7</v>
      </c>
      <c r="AY116" s="364">
        <f t="shared" si="32"/>
        <v>7</v>
      </c>
      <c r="AZ116" s="364">
        <f t="shared" si="32"/>
        <v>7</v>
      </c>
      <c r="BA116" s="364">
        <f t="shared" si="32"/>
        <v>7</v>
      </c>
      <c r="BB116" s="364">
        <f t="shared" si="32"/>
        <v>7</v>
      </c>
      <c r="BC116" s="364">
        <f t="shared" si="32"/>
        <v>7</v>
      </c>
      <c r="BD116" s="364">
        <f t="shared" si="32"/>
        <v>7</v>
      </c>
      <c r="BE116" s="364">
        <f t="shared" si="32"/>
        <v>7</v>
      </c>
      <c r="BF116" s="364">
        <f t="shared" si="32"/>
        <v>7</v>
      </c>
      <c r="BG116" s="364">
        <f t="shared" si="32"/>
        <v>7</v>
      </c>
      <c r="BH116" s="364">
        <f t="shared" si="32"/>
        <v>7</v>
      </c>
      <c r="BI116" s="364">
        <f t="shared" si="32"/>
        <v>7</v>
      </c>
      <c r="BJ116" s="364">
        <f t="shared" si="32"/>
        <v>7</v>
      </c>
      <c r="BK116" s="364">
        <f t="shared" si="32"/>
        <v>7</v>
      </c>
      <c r="BL116" s="364">
        <f t="shared" si="32"/>
        <v>7</v>
      </c>
      <c r="BM116" s="364">
        <f t="shared" si="32"/>
        <v>7</v>
      </c>
      <c r="BN116" s="364">
        <f t="shared" si="32"/>
        <v>7</v>
      </c>
      <c r="BO116" s="364">
        <f t="shared" si="32"/>
        <v>7</v>
      </c>
      <c r="BP116" s="364">
        <f t="shared" si="32"/>
        <v>7</v>
      </c>
      <c r="BQ116" s="364">
        <f t="shared" si="32"/>
        <v>7</v>
      </c>
      <c r="BR116" s="364">
        <f t="shared" si="32"/>
        <v>7</v>
      </c>
      <c r="BS116" s="364">
        <f t="shared" si="32"/>
        <v>7</v>
      </c>
      <c r="BT116" s="398"/>
      <c r="BV116" s="50" t="s">
        <v>272</v>
      </c>
    </row>
    <row r="117" spans="1:74" customFormat="1" ht="14.4" x14ac:dyDescent="0.3">
      <c r="A117" s="35"/>
      <c r="B117" s="270" t="s">
        <v>156</v>
      </c>
      <c r="C117" s="35"/>
      <c r="D117" s="42"/>
      <c r="E117" s="35"/>
      <c r="F117" s="260"/>
      <c r="G117" s="260"/>
      <c r="H117" s="260"/>
      <c r="I117" s="260"/>
      <c r="J117" s="442"/>
      <c r="K117" s="444"/>
      <c r="L117" s="442"/>
      <c r="M117" s="443"/>
      <c r="N117" s="51"/>
      <c r="O117" s="524"/>
      <c r="P117" s="522"/>
      <c r="Q117" s="51"/>
      <c r="R117" s="51"/>
      <c r="S117" s="51"/>
      <c r="T117" s="525"/>
      <c r="U117" s="51"/>
      <c r="V117" s="51"/>
      <c r="W117" s="51"/>
      <c r="X117" s="51"/>
      <c r="Y117" s="522"/>
      <c r="Z117" s="51"/>
      <c r="AA117" s="522"/>
      <c r="AB117" s="524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399"/>
      <c r="BV117" s="116"/>
    </row>
    <row r="118" spans="1:74" s="50" customFormat="1" ht="14.4" x14ac:dyDescent="0.3">
      <c r="A118" s="51"/>
      <c r="B118" s="83" t="s">
        <v>157</v>
      </c>
      <c r="C118" s="261" t="s">
        <v>34</v>
      </c>
      <c r="D118" s="386">
        <v>544.85490684657657</v>
      </c>
      <c r="E118" s="262" t="s">
        <v>14</v>
      </c>
      <c r="F118" s="264" t="s">
        <v>7</v>
      </c>
      <c r="G118" s="315"/>
      <c r="H118" s="315"/>
      <c r="I118" s="315"/>
      <c r="J118" s="440"/>
      <c r="K118" s="440"/>
      <c r="L118" s="440"/>
      <c r="M118" s="441"/>
      <c r="N118" s="364">
        <v>1</v>
      </c>
      <c r="O118" s="380">
        <v>1</v>
      </c>
      <c r="P118" s="372">
        <v>1</v>
      </c>
      <c r="Q118" s="364">
        <v>1</v>
      </c>
      <c r="R118" s="364">
        <v>1</v>
      </c>
      <c r="S118" s="364">
        <v>1</v>
      </c>
      <c r="T118" s="364">
        <v>1</v>
      </c>
      <c r="U118" s="364">
        <v>1</v>
      </c>
      <c r="V118" s="364">
        <v>1</v>
      </c>
      <c r="W118" s="364">
        <v>1</v>
      </c>
      <c r="X118" s="364">
        <v>1</v>
      </c>
      <c r="Y118" s="372">
        <v>1</v>
      </c>
      <c r="Z118" s="364">
        <v>1</v>
      </c>
      <c r="AA118" s="372">
        <v>1</v>
      </c>
      <c r="AB118" s="380">
        <v>1</v>
      </c>
      <c r="AC118" s="364">
        <v>1</v>
      </c>
      <c r="AD118" s="364">
        <v>1</v>
      </c>
      <c r="AE118" s="364">
        <v>1</v>
      </c>
      <c r="AF118" s="364">
        <v>1</v>
      </c>
      <c r="AG118" s="364">
        <v>1</v>
      </c>
      <c r="AH118" s="364">
        <v>1</v>
      </c>
      <c r="AI118" s="364">
        <v>1</v>
      </c>
      <c r="AJ118" s="364">
        <v>1</v>
      </c>
      <c r="AK118" s="364">
        <v>1</v>
      </c>
      <c r="AL118" s="364">
        <v>1</v>
      </c>
      <c r="AM118" s="364">
        <v>1</v>
      </c>
      <c r="AN118" s="364">
        <v>1</v>
      </c>
      <c r="AO118" s="364">
        <v>1</v>
      </c>
      <c r="AP118" s="364">
        <v>1</v>
      </c>
      <c r="AQ118" s="364">
        <v>1</v>
      </c>
      <c r="AR118" s="364">
        <v>1</v>
      </c>
      <c r="AS118" s="364">
        <v>1</v>
      </c>
      <c r="AT118" s="364">
        <v>1</v>
      </c>
      <c r="AU118" s="364">
        <v>1</v>
      </c>
      <c r="AV118" s="364">
        <v>1</v>
      </c>
      <c r="AW118" s="364">
        <v>1</v>
      </c>
      <c r="AX118" s="364">
        <v>1</v>
      </c>
      <c r="AY118" s="364">
        <v>1</v>
      </c>
      <c r="AZ118" s="364">
        <v>1</v>
      </c>
      <c r="BA118" s="364">
        <v>1</v>
      </c>
      <c r="BB118" s="364">
        <v>1</v>
      </c>
      <c r="BC118" s="364">
        <v>1</v>
      </c>
      <c r="BD118" s="364">
        <v>1</v>
      </c>
      <c r="BE118" s="364">
        <v>1</v>
      </c>
      <c r="BF118" s="364">
        <v>1</v>
      </c>
      <c r="BG118" s="364">
        <v>1</v>
      </c>
      <c r="BH118" s="364">
        <v>1</v>
      </c>
      <c r="BI118" s="364">
        <v>1</v>
      </c>
      <c r="BJ118" s="364">
        <v>1</v>
      </c>
      <c r="BK118" s="364">
        <v>1</v>
      </c>
      <c r="BL118" s="364">
        <v>1</v>
      </c>
      <c r="BM118" s="364">
        <v>1</v>
      </c>
      <c r="BN118" s="364">
        <v>1</v>
      </c>
      <c r="BO118" s="364">
        <v>1</v>
      </c>
      <c r="BP118" s="364">
        <v>1</v>
      </c>
      <c r="BQ118" s="364">
        <v>1</v>
      </c>
      <c r="BR118" s="364">
        <v>1</v>
      </c>
      <c r="BS118" s="364">
        <v>1</v>
      </c>
      <c r="BT118" s="398"/>
      <c r="BV118" s="50" t="s">
        <v>270</v>
      </c>
    </row>
    <row r="119" spans="1:74" s="50" customFormat="1" ht="14.4" x14ac:dyDescent="0.3">
      <c r="A119" s="51"/>
      <c r="B119" s="83" t="s">
        <v>158</v>
      </c>
      <c r="C119" s="261" t="s">
        <v>34</v>
      </c>
      <c r="D119" s="386">
        <v>210.80072877134367</v>
      </c>
      <c r="E119" s="262" t="s">
        <v>14</v>
      </c>
      <c r="F119" s="264" t="s">
        <v>7</v>
      </c>
      <c r="G119" s="315"/>
      <c r="H119" s="315"/>
      <c r="I119" s="315"/>
      <c r="J119" s="440"/>
      <c r="K119" s="440"/>
      <c r="L119" s="440"/>
      <c r="M119" s="441"/>
      <c r="N119" s="364">
        <v>1</v>
      </c>
      <c r="O119" s="380">
        <v>1</v>
      </c>
      <c r="P119" s="372">
        <v>1</v>
      </c>
      <c r="Q119" s="364">
        <v>1</v>
      </c>
      <c r="R119" s="364">
        <v>1</v>
      </c>
      <c r="S119" s="364">
        <v>1</v>
      </c>
      <c r="T119" s="364">
        <v>1</v>
      </c>
      <c r="U119" s="364">
        <v>1</v>
      </c>
      <c r="V119" s="364">
        <v>1</v>
      </c>
      <c r="W119" s="364">
        <v>1</v>
      </c>
      <c r="X119" s="364">
        <v>1</v>
      </c>
      <c r="Y119" s="372">
        <v>1</v>
      </c>
      <c r="Z119" s="364">
        <v>1</v>
      </c>
      <c r="AA119" s="372">
        <v>1</v>
      </c>
      <c r="AB119" s="380">
        <v>1</v>
      </c>
      <c r="AC119" s="364">
        <v>1</v>
      </c>
      <c r="AD119" s="364">
        <v>1</v>
      </c>
      <c r="AE119" s="364">
        <v>1</v>
      </c>
      <c r="AF119" s="364">
        <v>1</v>
      </c>
      <c r="AG119" s="364">
        <v>1</v>
      </c>
      <c r="AH119" s="364">
        <v>1</v>
      </c>
      <c r="AI119" s="364">
        <v>1</v>
      </c>
      <c r="AJ119" s="364">
        <v>1</v>
      </c>
      <c r="AK119" s="364">
        <v>1</v>
      </c>
      <c r="AL119" s="364">
        <v>1</v>
      </c>
      <c r="AM119" s="364">
        <v>1</v>
      </c>
      <c r="AN119" s="364">
        <v>1</v>
      </c>
      <c r="AO119" s="364">
        <v>1</v>
      </c>
      <c r="AP119" s="364">
        <v>1</v>
      </c>
      <c r="AQ119" s="364">
        <v>1</v>
      </c>
      <c r="AR119" s="364">
        <v>1</v>
      </c>
      <c r="AS119" s="364">
        <v>1</v>
      </c>
      <c r="AT119" s="364">
        <v>1</v>
      </c>
      <c r="AU119" s="364">
        <v>1</v>
      </c>
      <c r="AV119" s="364">
        <v>1</v>
      </c>
      <c r="AW119" s="364">
        <v>1</v>
      </c>
      <c r="AX119" s="364">
        <v>1</v>
      </c>
      <c r="AY119" s="364">
        <v>1</v>
      </c>
      <c r="AZ119" s="364">
        <v>1</v>
      </c>
      <c r="BA119" s="364">
        <v>1</v>
      </c>
      <c r="BB119" s="364">
        <v>1</v>
      </c>
      <c r="BC119" s="364">
        <v>1</v>
      </c>
      <c r="BD119" s="364">
        <v>1</v>
      </c>
      <c r="BE119" s="364">
        <v>1</v>
      </c>
      <c r="BF119" s="364">
        <v>1</v>
      </c>
      <c r="BG119" s="364">
        <v>1</v>
      </c>
      <c r="BH119" s="364">
        <v>1</v>
      </c>
      <c r="BI119" s="364">
        <v>1</v>
      </c>
      <c r="BJ119" s="364">
        <v>1</v>
      </c>
      <c r="BK119" s="364">
        <v>1</v>
      </c>
      <c r="BL119" s="364">
        <v>1</v>
      </c>
      <c r="BM119" s="364">
        <v>1</v>
      </c>
      <c r="BN119" s="364">
        <v>1</v>
      </c>
      <c r="BO119" s="364">
        <v>1</v>
      </c>
      <c r="BP119" s="364">
        <v>1</v>
      </c>
      <c r="BQ119" s="364">
        <v>1</v>
      </c>
      <c r="BR119" s="364">
        <v>1</v>
      </c>
      <c r="BS119" s="364">
        <v>1</v>
      </c>
      <c r="BT119" s="398"/>
      <c r="BV119" s="50" t="s">
        <v>270</v>
      </c>
    </row>
    <row r="120" spans="1:74" s="50" customFormat="1" ht="14.4" x14ac:dyDescent="0.3">
      <c r="A120" s="51"/>
      <c r="B120" s="83" t="s">
        <v>159</v>
      </c>
      <c r="C120" s="261" t="s">
        <v>34</v>
      </c>
      <c r="D120" s="386">
        <v>200.44184758416679</v>
      </c>
      <c r="E120" s="262" t="s">
        <v>14</v>
      </c>
      <c r="F120" s="264" t="s">
        <v>7</v>
      </c>
      <c r="G120" s="315"/>
      <c r="H120" s="315"/>
      <c r="I120" s="315"/>
      <c r="J120" s="440"/>
      <c r="K120" s="440"/>
      <c r="L120" s="440"/>
      <c r="M120" s="441"/>
      <c r="N120" s="364">
        <v>2</v>
      </c>
      <c r="O120" s="380">
        <v>2</v>
      </c>
      <c r="P120" s="372">
        <v>2</v>
      </c>
      <c r="Q120" s="364">
        <v>3</v>
      </c>
      <c r="R120" s="364">
        <v>3</v>
      </c>
      <c r="S120" s="364">
        <v>3</v>
      </c>
      <c r="T120" s="364">
        <v>3</v>
      </c>
      <c r="U120" s="364">
        <v>3</v>
      </c>
      <c r="V120" s="364">
        <v>3</v>
      </c>
      <c r="W120" s="364">
        <v>3</v>
      </c>
      <c r="X120" s="364">
        <v>3</v>
      </c>
      <c r="Y120" s="372">
        <v>3</v>
      </c>
      <c r="Z120" s="364">
        <v>3</v>
      </c>
      <c r="AA120" s="372">
        <v>3</v>
      </c>
      <c r="AB120" s="380">
        <v>3</v>
      </c>
      <c r="AC120" s="364">
        <v>3</v>
      </c>
      <c r="AD120" s="364">
        <v>3</v>
      </c>
      <c r="AE120" s="364">
        <v>3</v>
      </c>
      <c r="AF120" s="364">
        <v>3</v>
      </c>
      <c r="AG120" s="364">
        <v>3</v>
      </c>
      <c r="AH120" s="364">
        <v>3</v>
      </c>
      <c r="AI120" s="364">
        <v>3</v>
      </c>
      <c r="AJ120" s="364">
        <v>3</v>
      </c>
      <c r="AK120" s="364">
        <v>3</v>
      </c>
      <c r="AL120" s="364">
        <v>3</v>
      </c>
      <c r="AM120" s="364">
        <v>3</v>
      </c>
      <c r="AN120" s="364">
        <v>3</v>
      </c>
      <c r="AO120" s="364">
        <v>3</v>
      </c>
      <c r="AP120" s="364">
        <v>3</v>
      </c>
      <c r="AQ120" s="364">
        <v>3</v>
      </c>
      <c r="AR120" s="364">
        <v>3</v>
      </c>
      <c r="AS120" s="364">
        <v>3</v>
      </c>
      <c r="AT120" s="364">
        <v>3</v>
      </c>
      <c r="AU120" s="364">
        <v>3</v>
      </c>
      <c r="AV120" s="364">
        <v>3</v>
      </c>
      <c r="AW120" s="364">
        <v>3</v>
      </c>
      <c r="AX120" s="364">
        <v>3</v>
      </c>
      <c r="AY120" s="364">
        <v>3</v>
      </c>
      <c r="AZ120" s="364">
        <v>3</v>
      </c>
      <c r="BA120" s="364">
        <v>3</v>
      </c>
      <c r="BB120" s="364">
        <v>3</v>
      </c>
      <c r="BC120" s="364">
        <v>3</v>
      </c>
      <c r="BD120" s="364">
        <v>3</v>
      </c>
      <c r="BE120" s="364">
        <v>3</v>
      </c>
      <c r="BF120" s="364">
        <v>3</v>
      </c>
      <c r="BG120" s="364">
        <v>3</v>
      </c>
      <c r="BH120" s="364">
        <v>3</v>
      </c>
      <c r="BI120" s="364">
        <v>3</v>
      </c>
      <c r="BJ120" s="364">
        <v>3</v>
      </c>
      <c r="BK120" s="364">
        <v>3</v>
      </c>
      <c r="BL120" s="364">
        <v>3</v>
      </c>
      <c r="BM120" s="364">
        <v>3</v>
      </c>
      <c r="BN120" s="364">
        <v>3</v>
      </c>
      <c r="BO120" s="364">
        <v>3</v>
      </c>
      <c r="BP120" s="364">
        <v>3</v>
      </c>
      <c r="BQ120" s="364">
        <v>3</v>
      </c>
      <c r="BR120" s="364">
        <v>3</v>
      </c>
      <c r="BS120" s="364">
        <v>3</v>
      </c>
      <c r="BT120" s="398"/>
      <c r="BV120" s="50" t="s">
        <v>270</v>
      </c>
    </row>
    <row r="121" spans="1:74" customFormat="1" ht="14.4" x14ac:dyDescent="0.3">
      <c r="A121" s="35"/>
      <c r="B121" s="270" t="s">
        <v>160</v>
      </c>
      <c r="C121" s="35"/>
      <c r="D121" s="42"/>
      <c r="E121" s="35"/>
      <c r="F121" s="260"/>
      <c r="G121" s="260"/>
      <c r="H121" s="260"/>
      <c r="I121" s="260"/>
      <c r="J121" s="442"/>
      <c r="K121" s="444"/>
      <c r="L121" s="442"/>
      <c r="M121" s="443"/>
      <c r="N121" s="51"/>
      <c r="O121" s="524"/>
      <c r="P121" s="522"/>
      <c r="Q121" s="51"/>
      <c r="R121" s="51"/>
      <c r="S121" s="51"/>
      <c r="T121" s="523"/>
      <c r="U121" s="51"/>
      <c r="V121" s="51"/>
      <c r="W121" s="51"/>
      <c r="X121" s="51"/>
      <c r="Y121" s="522"/>
      <c r="Z121" s="51"/>
      <c r="AA121" s="522"/>
      <c r="AB121" s="524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399"/>
      <c r="BV121" s="116"/>
    </row>
    <row r="122" spans="1:74" s="50" customFormat="1" ht="14.4" x14ac:dyDescent="0.3">
      <c r="A122" s="51"/>
      <c r="B122" s="83" t="s">
        <v>161</v>
      </c>
      <c r="C122" s="261" t="s">
        <v>34</v>
      </c>
      <c r="D122" s="386">
        <v>544.85490684657657</v>
      </c>
      <c r="E122" s="262" t="s">
        <v>14</v>
      </c>
      <c r="F122" s="264" t="s">
        <v>7</v>
      </c>
      <c r="G122" s="315"/>
      <c r="H122" s="315"/>
      <c r="I122" s="315"/>
      <c r="J122" s="440"/>
      <c r="K122" s="440"/>
      <c r="L122" s="440"/>
      <c r="M122" s="441"/>
      <c r="N122" s="364">
        <v>1</v>
      </c>
      <c r="O122" s="380">
        <v>1</v>
      </c>
      <c r="P122" s="372">
        <v>1</v>
      </c>
      <c r="Q122" s="364">
        <v>1</v>
      </c>
      <c r="R122" s="364">
        <v>1</v>
      </c>
      <c r="S122" s="364">
        <v>1</v>
      </c>
      <c r="T122" s="364">
        <v>1</v>
      </c>
      <c r="U122" s="364">
        <v>1</v>
      </c>
      <c r="V122" s="364">
        <v>1</v>
      </c>
      <c r="W122" s="364">
        <v>1</v>
      </c>
      <c r="X122" s="364">
        <v>1</v>
      </c>
      <c r="Y122" s="372">
        <v>1</v>
      </c>
      <c r="Z122" s="364">
        <v>1</v>
      </c>
      <c r="AA122" s="372">
        <v>1</v>
      </c>
      <c r="AB122" s="380">
        <v>1</v>
      </c>
      <c r="AC122" s="364">
        <v>1</v>
      </c>
      <c r="AD122" s="364">
        <v>1</v>
      </c>
      <c r="AE122" s="364">
        <v>1</v>
      </c>
      <c r="AF122" s="364">
        <v>1</v>
      </c>
      <c r="AG122" s="364">
        <v>1</v>
      </c>
      <c r="AH122" s="364">
        <v>1</v>
      </c>
      <c r="AI122" s="364">
        <v>1</v>
      </c>
      <c r="AJ122" s="364">
        <v>1</v>
      </c>
      <c r="AK122" s="364">
        <v>1</v>
      </c>
      <c r="AL122" s="364">
        <v>1</v>
      </c>
      <c r="AM122" s="364">
        <v>1</v>
      </c>
      <c r="AN122" s="364">
        <v>1</v>
      </c>
      <c r="AO122" s="364">
        <v>1</v>
      </c>
      <c r="AP122" s="364">
        <v>1</v>
      </c>
      <c r="AQ122" s="364">
        <v>1</v>
      </c>
      <c r="AR122" s="364">
        <v>1</v>
      </c>
      <c r="AS122" s="364">
        <v>1</v>
      </c>
      <c r="AT122" s="364">
        <v>1</v>
      </c>
      <c r="AU122" s="364">
        <v>1</v>
      </c>
      <c r="AV122" s="364">
        <v>1</v>
      </c>
      <c r="AW122" s="364">
        <v>1</v>
      </c>
      <c r="AX122" s="364">
        <v>1</v>
      </c>
      <c r="AY122" s="364">
        <v>1</v>
      </c>
      <c r="AZ122" s="364">
        <v>1</v>
      </c>
      <c r="BA122" s="364">
        <v>1</v>
      </c>
      <c r="BB122" s="364">
        <v>1</v>
      </c>
      <c r="BC122" s="364">
        <v>1</v>
      </c>
      <c r="BD122" s="364">
        <v>1</v>
      </c>
      <c r="BE122" s="364">
        <v>1</v>
      </c>
      <c r="BF122" s="364">
        <v>1</v>
      </c>
      <c r="BG122" s="364">
        <v>1</v>
      </c>
      <c r="BH122" s="364">
        <v>1</v>
      </c>
      <c r="BI122" s="364">
        <v>1</v>
      </c>
      <c r="BJ122" s="364">
        <v>1</v>
      </c>
      <c r="BK122" s="364">
        <v>1</v>
      </c>
      <c r="BL122" s="364">
        <v>1</v>
      </c>
      <c r="BM122" s="364">
        <v>1</v>
      </c>
      <c r="BN122" s="364">
        <v>1</v>
      </c>
      <c r="BO122" s="364">
        <v>1</v>
      </c>
      <c r="BP122" s="364">
        <v>1</v>
      </c>
      <c r="BQ122" s="364">
        <v>1</v>
      </c>
      <c r="BR122" s="364">
        <v>1</v>
      </c>
      <c r="BS122" s="364">
        <v>1</v>
      </c>
      <c r="BT122" s="398"/>
      <c r="BV122" s="50" t="s">
        <v>270</v>
      </c>
    </row>
    <row r="123" spans="1:74" s="50" customFormat="1" ht="14.4" x14ac:dyDescent="0.3">
      <c r="A123" s="51"/>
      <c r="B123" s="83" t="s">
        <v>162</v>
      </c>
      <c r="C123" s="261" t="s">
        <v>34</v>
      </c>
      <c r="D123" s="386">
        <v>210.80072877134367</v>
      </c>
      <c r="E123" s="262" t="s">
        <v>14</v>
      </c>
      <c r="F123" s="264" t="s">
        <v>7</v>
      </c>
      <c r="G123" s="315"/>
      <c r="H123" s="315"/>
      <c r="I123" s="315"/>
      <c r="J123" s="440"/>
      <c r="K123" s="440"/>
      <c r="L123" s="440"/>
      <c r="M123" s="441"/>
      <c r="N123" s="364">
        <v>1</v>
      </c>
      <c r="O123" s="380">
        <v>1</v>
      </c>
      <c r="P123" s="372">
        <v>1</v>
      </c>
      <c r="Q123" s="364">
        <v>1</v>
      </c>
      <c r="R123" s="364">
        <v>1</v>
      </c>
      <c r="S123" s="364">
        <v>1</v>
      </c>
      <c r="T123" s="364">
        <v>1</v>
      </c>
      <c r="U123" s="364">
        <v>1</v>
      </c>
      <c r="V123" s="364">
        <v>1</v>
      </c>
      <c r="W123" s="364">
        <v>1</v>
      </c>
      <c r="X123" s="364">
        <v>1</v>
      </c>
      <c r="Y123" s="372">
        <v>1</v>
      </c>
      <c r="Z123" s="364">
        <v>1</v>
      </c>
      <c r="AA123" s="372">
        <v>1</v>
      </c>
      <c r="AB123" s="380">
        <v>1</v>
      </c>
      <c r="AC123" s="364">
        <v>1</v>
      </c>
      <c r="AD123" s="364">
        <v>1</v>
      </c>
      <c r="AE123" s="364">
        <v>1</v>
      </c>
      <c r="AF123" s="364">
        <v>1</v>
      </c>
      <c r="AG123" s="364">
        <v>1</v>
      </c>
      <c r="AH123" s="364">
        <v>1</v>
      </c>
      <c r="AI123" s="364">
        <v>1</v>
      </c>
      <c r="AJ123" s="364">
        <v>1</v>
      </c>
      <c r="AK123" s="364">
        <v>1</v>
      </c>
      <c r="AL123" s="364">
        <v>1</v>
      </c>
      <c r="AM123" s="364">
        <v>1</v>
      </c>
      <c r="AN123" s="364">
        <v>1</v>
      </c>
      <c r="AO123" s="364">
        <v>1</v>
      </c>
      <c r="AP123" s="364">
        <v>1</v>
      </c>
      <c r="AQ123" s="364">
        <v>1</v>
      </c>
      <c r="AR123" s="364">
        <v>1</v>
      </c>
      <c r="AS123" s="364">
        <v>1</v>
      </c>
      <c r="AT123" s="364">
        <v>1</v>
      </c>
      <c r="AU123" s="364">
        <v>1</v>
      </c>
      <c r="AV123" s="364">
        <v>1</v>
      </c>
      <c r="AW123" s="364">
        <v>1</v>
      </c>
      <c r="AX123" s="364">
        <v>1</v>
      </c>
      <c r="AY123" s="364">
        <v>1</v>
      </c>
      <c r="AZ123" s="364">
        <v>1</v>
      </c>
      <c r="BA123" s="364">
        <v>1</v>
      </c>
      <c r="BB123" s="364">
        <v>1</v>
      </c>
      <c r="BC123" s="364">
        <v>1</v>
      </c>
      <c r="BD123" s="364">
        <v>1</v>
      </c>
      <c r="BE123" s="364">
        <v>1</v>
      </c>
      <c r="BF123" s="364">
        <v>1</v>
      </c>
      <c r="BG123" s="364">
        <v>1</v>
      </c>
      <c r="BH123" s="364">
        <v>1</v>
      </c>
      <c r="BI123" s="364">
        <v>1</v>
      </c>
      <c r="BJ123" s="364">
        <v>1</v>
      </c>
      <c r="BK123" s="364">
        <v>1</v>
      </c>
      <c r="BL123" s="364">
        <v>1</v>
      </c>
      <c r="BM123" s="364">
        <v>1</v>
      </c>
      <c r="BN123" s="364">
        <v>1</v>
      </c>
      <c r="BO123" s="364">
        <v>1</v>
      </c>
      <c r="BP123" s="364">
        <v>1</v>
      </c>
      <c r="BQ123" s="364">
        <v>1</v>
      </c>
      <c r="BR123" s="364">
        <v>1</v>
      </c>
      <c r="BS123" s="364">
        <v>1</v>
      </c>
      <c r="BT123" s="398"/>
      <c r="BV123" s="50" t="s">
        <v>270</v>
      </c>
    </row>
    <row r="124" spans="1:74" s="50" customFormat="1" ht="14.4" x14ac:dyDescent="0.3">
      <c r="A124" s="51"/>
      <c r="B124" s="83" t="s">
        <v>163</v>
      </c>
      <c r="C124" s="261" t="s">
        <v>34</v>
      </c>
      <c r="D124" s="386">
        <v>200.44184758416679</v>
      </c>
      <c r="E124" s="262" t="s">
        <v>14</v>
      </c>
      <c r="F124" s="264" t="s">
        <v>7</v>
      </c>
      <c r="G124" s="315"/>
      <c r="H124" s="315"/>
      <c r="I124" s="315"/>
      <c r="J124" s="440"/>
      <c r="K124" s="440"/>
      <c r="L124" s="440"/>
      <c r="M124" s="441"/>
      <c r="N124" s="364">
        <v>2</v>
      </c>
      <c r="O124" s="380">
        <v>2</v>
      </c>
      <c r="P124" s="372">
        <v>2</v>
      </c>
      <c r="Q124" s="364">
        <v>3</v>
      </c>
      <c r="R124" s="364">
        <v>3</v>
      </c>
      <c r="S124" s="364">
        <v>3</v>
      </c>
      <c r="T124" s="364">
        <v>3</v>
      </c>
      <c r="U124" s="364">
        <v>3</v>
      </c>
      <c r="V124" s="364">
        <v>3</v>
      </c>
      <c r="W124" s="364">
        <v>3</v>
      </c>
      <c r="X124" s="364">
        <v>3</v>
      </c>
      <c r="Y124" s="372">
        <v>3</v>
      </c>
      <c r="Z124" s="364">
        <v>3</v>
      </c>
      <c r="AA124" s="372">
        <v>3</v>
      </c>
      <c r="AB124" s="380">
        <v>3</v>
      </c>
      <c r="AC124" s="364">
        <v>3</v>
      </c>
      <c r="AD124" s="364">
        <v>3</v>
      </c>
      <c r="AE124" s="364">
        <v>3</v>
      </c>
      <c r="AF124" s="364">
        <v>3</v>
      </c>
      <c r="AG124" s="364">
        <v>3</v>
      </c>
      <c r="AH124" s="364">
        <v>3</v>
      </c>
      <c r="AI124" s="364">
        <v>3</v>
      </c>
      <c r="AJ124" s="364">
        <v>3</v>
      </c>
      <c r="AK124" s="364">
        <v>3</v>
      </c>
      <c r="AL124" s="364">
        <v>3</v>
      </c>
      <c r="AM124" s="364">
        <v>3</v>
      </c>
      <c r="AN124" s="364">
        <v>3</v>
      </c>
      <c r="AO124" s="364">
        <v>3</v>
      </c>
      <c r="AP124" s="364">
        <v>3</v>
      </c>
      <c r="AQ124" s="364">
        <v>3</v>
      </c>
      <c r="AR124" s="364">
        <v>3</v>
      </c>
      <c r="AS124" s="364">
        <v>3</v>
      </c>
      <c r="AT124" s="364">
        <v>3</v>
      </c>
      <c r="AU124" s="364">
        <v>3</v>
      </c>
      <c r="AV124" s="364">
        <v>3</v>
      </c>
      <c r="AW124" s="364">
        <v>3</v>
      </c>
      <c r="AX124" s="364">
        <v>3</v>
      </c>
      <c r="AY124" s="364">
        <v>3</v>
      </c>
      <c r="AZ124" s="364">
        <v>3</v>
      </c>
      <c r="BA124" s="364">
        <v>3</v>
      </c>
      <c r="BB124" s="364">
        <v>3</v>
      </c>
      <c r="BC124" s="364">
        <v>3</v>
      </c>
      <c r="BD124" s="364">
        <v>3</v>
      </c>
      <c r="BE124" s="364">
        <v>3</v>
      </c>
      <c r="BF124" s="364">
        <v>3</v>
      </c>
      <c r="BG124" s="364">
        <v>3</v>
      </c>
      <c r="BH124" s="364">
        <v>3</v>
      </c>
      <c r="BI124" s="364">
        <v>3</v>
      </c>
      <c r="BJ124" s="364">
        <v>3</v>
      </c>
      <c r="BK124" s="364">
        <v>3</v>
      </c>
      <c r="BL124" s="364">
        <v>3</v>
      </c>
      <c r="BM124" s="364">
        <v>3</v>
      </c>
      <c r="BN124" s="364">
        <v>3</v>
      </c>
      <c r="BO124" s="364">
        <v>3</v>
      </c>
      <c r="BP124" s="364">
        <v>3</v>
      </c>
      <c r="BQ124" s="364">
        <v>3</v>
      </c>
      <c r="BR124" s="364">
        <v>3</v>
      </c>
      <c r="BS124" s="364">
        <v>3</v>
      </c>
      <c r="BT124" s="398"/>
      <c r="BV124" s="50" t="s">
        <v>270</v>
      </c>
    </row>
    <row r="125" spans="1:74" s="50" customFormat="1" ht="14.4" x14ac:dyDescent="0.3">
      <c r="A125" s="51"/>
      <c r="B125" s="83" t="s">
        <v>164</v>
      </c>
      <c r="C125" s="261" t="s">
        <v>34</v>
      </c>
      <c r="D125" s="386">
        <v>107.93022562224365</v>
      </c>
      <c r="E125" s="262" t="s">
        <v>14</v>
      </c>
      <c r="F125" s="264" t="s">
        <v>7</v>
      </c>
      <c r="G125" s="315"/>
      <c r="H125" s="315"/>
      <c r="I125" s="315"/>
      <c r="J125" s="440"/>
      <c r="K125" s="440"/>
      <c r="L125" s="440"/>
      <c r="M125" s="441"/>
      <c r="N125" s="364">
        <v>3</v>
      </c>
      <c r="O125" s="380">
        <v>3</v>
      </c>
      <c r="P125" s="372">
        <v>3</v>
      </c>
      <c r="Q125" s="364">
        <v>4</v>
      </c>
      <c r="R125" s="364">
        <v>4</v>
      </c>
      <c r="S125" s="364">
        <v>4</v>
      </c>
      <c r="T125" s="364">
        <v>4</v>
      </c>
      <c r="U125" s="364">
        <v>4</v>
      </c>
      <c r="V125" s="364">
        <v>4</v>
      </c>
      <c r="W125" s="364">
        <v>4</v>
      </c>
      <c r="X125" s="364">
        <v>4</v>
      </c>
      <c r="Y125" s="372">
        <v>4</v>
      </c>
      <c r="Z125" s="364">
        <v>4</v>
      </c>
      <c r="AA125" s="372">
        <v>4</v>
      </c>
      <c r="AB125" s="380">
        <v>4</v>
      </c>
      <c r="AC125" s="364">
        <v>4</v>
      </c>
      <c r="AD125" s="364">
        <v>4</v>
      </c>
      <c r="AE125" s="364">
        <v>4</v>
      </c>
      <c r="AF125" s="364">
        <v>4</v>
      </c>
      <c r="AG125" s="364">
        <v>4</v>
      </c>
      <c r="AH125" s="364">
        <v>4</v>
      </c>
      <c r="AI125" s="364">
        <v>4</v>
      </c>
      <c r="AJ125" s="364">
        <v>4</v>
      </c>
      <c r="AK125" s="364">
        <v>4</v>
      </c>
      <c r="AL125" s="364">
        <v>4</v>
      </c>
      <c r="AM125" s="364">
        <v>4</v>
      </c>
      <c r="AN125" s="364">
        <v>4</v>
      </c>
      <c r="AO125" s="364">
        <v>4</v>
      </c>
      <c r="AP125" s="364">
        <v>4</v>
      </c>
      <c r="AQ125" s="364">
        <v>4</v>
      </c>
      <c r="AR125" s="364">
        <v>4</v>
      </c>
      <c r="AS125" s="364">
        <v>4</v>
      </c>
      <c r="AT125" s="364">
        <v>4</v>
      </c>
      <c r="AU125" s="364">
        <v>4</v>
      </c>
      <c r="AV125" s="364">
        <v>4</v>
      </c>
      <c r="AW125" s="364">
        <v>4</v>
      </c>
      <c r="AX125" s="364">
        <v>4</v>
      </c>
      <c r="AY125" s="364">
        <v>4</v>
      </c>
      <c r="AZ125" s="364">
        <v>4</v>
      </c>
      <c r="BA125" s="364">
        <v>4</v>
      </c>
      <c r="BB125" s="364">
        <v>4</v>
      </c>
      <c r="BC125" s="364">
        <v>4</v>
      </c>
      <c r="BD125" s="364">
        <v>4</v>
      </c>
      <c r="BE125" s="364">
        <v>4</v>
      </c>
      <c r="BF125" s="364">
        <v>4</v>
      </c>
      <c r="BG125" s="364">
        <v>4</v>
      </c>
      <c r="BH125" s="364">
        <v>4</v>
      </c>
      <c r="BI125" s="364">
        <v>4</v>
      </c>
      <c r="BJ125" s="364">
        <v>4</v>
      </c>
      <c r="BK125" s="364">
        <v>4</v>
      </c>
      <c r="BL125" s="364">
        <v>4</v>
      </c>
      <c r="BM125" s="364">
        <v>4</v>
      </c>
      <c r="BN125" s="364">
        <v>4</v>
      </c>
      <c r="BO125" s="364">
        <v>4</v>
      </c>
      <c r="BP125" s="364">
        <v>4</v>
      </c>
      <c r="BQ125" s="364">
        <v>4</v>
      </c>
      <c r="BR125" s="364">
        <v>4</v>
      </c>
      <c r="BS125" s="364">
        <v>4</v>
      </c>
      <c r="BT125" s="398"/>
      <c r="BV125" s="50" t="s">
        <v>270</v>
      </c>
    </row>
    <row r="126" spans="1:74" customFormat="1" ht="14.4" x14ac:dyDescent="0.3">
      <c r="A126" s="35"/>
      <c r="B126" s="82" t="s">
        <v>165</v>
      </c>
      <c r="C126" s="35"/>
      <c r="D126" s="42"/>
      <c r="E126" s="35"/>
      <c r="F126" s="260"/>
      <c r="G126" s="260"/>
      <c r="H126" s="260"/>
      <c r="I126" s="260"/>
      <c r="J126" s="442"/>
      <c r="K126" s="444"/>
      <c r="L126" s="442"/>
      <c r="M126" s="443"/>
      <c r="N126" s="51"/>
      <c r="O126" s="524"/>
      <c r="P126" s="522"/>
      <c r="Q126" s="51"/>
      <c r="R126" s="51"/>
      <c r="S126" s="51"/>
      <c r="T126" s="523"/>
      <c r="U126" s="51"/>
      <c r="V126" s="51"/>
      <c r="W126" s="51"/>
      <c r="X126" s="51"/>
      <c r="Y126" s="522"/>
      <c r="Z126" s="51"/>
      <c r="AA126" s="522"/>
      <c r="AB126" s="524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399"/>
      <c r="BV126" s="116"/>
    </row>
    <row r="127" spans="1:74" s="50" customFormat="1" ht="14.4" x14ac:dyDescent="0.3">
      <c r="A127" s="51"/>
      <c r="B127" s="83" t="s">
        <v>166</v>
      </c>
      <c r="C127" s="261" t="s">
        <v>34</v>
      </c>
      <c r="D127" s="386">
        <v>544.85490684657657</v>
      </c>
      <c r="E127" s="262" t="s">
        <v>14</v>
      </c>
      <c r="F127" s="264" t="s">
        <v>7</v>
      </c>
      <c r="G127" s="315"/>
      <c r="H127" s="315"/>
      <c r="I127" s="315"/>
      <c r="J127" s="440"/>
      <c r="K127" s="440"/>
      <c r="L127" s="440"/>
      <c r="M127" s="441"/>
      <c r="N127" s="364">
        <v>1</v>
      </c>
      <c r="O127" s="380">
        <v>1</v>
      </c>
      <c r="P127" s="372">
        <v>1</v>
      </c>
      <c r="Q127" s="364">
        <v>1</v>
      </c>
      <c r="R127" s="364">
        <v>1</v>
      </c>
      <c r="S127" s="364">
        <v>1</v>
      </c>
      <c r="T127" s="364">
        <v>1</v>
      </c>
      <c r="U127" s="364">
        <v>1</v>
      </c>
      <c r="V127" s="364">
        <v>1</v>
      </c>
      <c r="W127" s="364">
        <v>1</v>
      </c>
      <c r="X127" s="364">
        <v>1</v>
      </c>
      <c r="Y127" s="372">
        <v>1</v>
      </c>
      <c r="Z127" s="364">
        <v>1</v>
      </c>
      <c r="AA127" s="372">
        <v>1</v>
      </c>
      <c r="AB127" s="380">
        <v>1</v>
      </c>
      <c r="AC127" s="364">
        <v>1</v>
      </c>
      <c r="AD127" s="364">
        <v>1</v>
      </c>
      <c r="AE127" s="364">
        <v>1</v>
      </c>
      <c r="AF127" s="364">
        <v>1</v>
      </c>
      <c r="AG127" s="364">
        <v>1</v>
      </c>
      <c r="AH127" s="364">
        <v>1</v>
      </c>
      <c r="AI127" s="364">
        <v>1</v>
      </c>
      <c r="AJ127" s="364">
        <v>1</v>
      </c>
      <c r="AK127" s="364">
        <v>1</v>
      </c>
      <c r="AL127" s="364">
        <v>1</v>
      </c>
      <c r="AM127" s="364">
        <v>1</v>
      </c>
      <c r="AN127" s="364">
        <v>1</v>
      </c>
      <c r="AO127" s="364">
        <v>1</v>
      </c>
      <c r="AP127" s="364">
        <v>1</v>
      </c>
      <c r="AQ127" s="364">
        <v>1</v>
      </c>
      <c r="AR127" s="364">
        <v>1</v>
      </c>
      <c r="AS127" s="364">
        <v>1</v>
      </c>
      <c r="AT127" s="364">
        <v>1</v>
      </c>
      <c r="AU127" s="364">
        <v>1</v>
      </c>
      <c r="AV127" s="364">
        <v>1</v>
      </c>
      <c r="AW127" s="364">
        <v>1</v>
      </c>
      <c r="AX127" s="364">
        <v>1</v>
      </c>
      <c r="AY127" s="364">
        <v>1</v>
      </c>
      <c r="AZ127" s="364">
        <v>1</v>
      </c>
      <c r="BA127" s="364">
        <v>1</v>
      </c>
      <c r="BB127" s="364">
        <v>1</v>
      </c>
      <c r="BC127" s="364">
        <v>1</v>
      </c>
      <c r="BD127" s="364">
        <v>1</v>
      </c>
      <c r="BE127" s="364">
        <v>1</v>
      </c>
      <c r="BF127" s="364">
        <v>1</v>
      </c>
      <c r="BG127" s="364">
        <v>1</v>
      </c>
      <c r="BH127" s="364">
        <v>1</v>
      </c>
      <c r="BI127" s="364">
        <v>1</v>
      </c>
      <c r="BJ127" s="364">
        <v>1</v>
      </c>
      <c r="BK127" s="364">
        <v>1</v>
      </c>
      <c r="BL127" s="364">
        <v>1</v>
      </c>
      <c r="BM127" s="364">
        <v>1</v>
      </c>
      <c r="BN127" s="364">
        <v>1</v>
      </c>
      <c r="BO127" s="364">
        <v>1</v>
      </c>
      <c r="BP127" s="364">
        <v>1</v>
      </c>
      <c r="BQ127" s="364">
        <v>1</v>
      </c>
      <c r="BR127" s="364">
        <v>1</v>
      </c>
      <c r="BS127" s="364">
        <v>1</v>
      </c>
      <c r="BT127" s="398"/>
      <c r="BV127" s="50" t="s">
        <v>270</v>
      </c>
    </row>
    <row r="128" spans="1:74" s="50" customFormat="1" ht="14.4" x14ac:dyDescent="0.3">
      <c r="A128" s="51"/>
      <c r="B128" s="83" t="s">
        <v>167</v>
      </c>
      <c r="C128" s="261" t="s">
        <v>34</v>
      </c>
      <c r="D128" s="386">
        <v>210.80072877134367</v>
      </c>
      <c r="E128" s="262" t="s">
        <v>14</v>
      </c>
      <c r="F128" s="264" t="s">
        <v>7</v>
      </c>
      <c r="G128" s="315"/>
      <c r="H128" s="315"/>
      <c r="I128" s="315"/>
      <c r="J128" s="440"/>
      <c r="K128" s="440"/>
      <c r="L128" s="440"/>
      <c r="M128" s="441"/>
      <c r="N128" s="364">
        <v>1</v>
      </c>
      <c r="O128" s="380">
        <v>1</v>
      </c>
      <c r="P128" s="372">
        <v>1</v>
      </c>
      <c r="Q128" s="364">
        <v>1</v>
      </c>
      <c r="R128" s="364">
        <v>1</v>
      </c>
      <c r="S128" s="364">
        <v>1</v>
      </c>
      <c r="T128" s="364">
        <v>1</v>
      </c>
      <c r="U128" s="364">
        <v>1</v>
      </c>
      <c r="V128" s="364">
        <v>1</v>
      </c>
      <c r="W128" s="364">
        <v>1</v>
      </c>
      <c r="X128" s="364">
        <v>1</v>
      </c>
      <c r="Y128" s="372">
        <v>1</v>
      </c>
      <c r="Z128" s="364">
        <v>1</v>
      </c>
      <c r="AA128" s="372">
        <v>1</v>
      </c>
      <c r="AB128" s="380">
        <v>1</v>
      </c>
      <c r="AC128" s="364">
        <v>1</v>
      </c>
      <c r="AD128" s="364">
        <v>1</v>
      </c>
      <c r="AE128" s="364">
        <v>1</v>
      </c>
      <c r="AF128" s="364">
        <v>1</v>
      </c>
      <c r="AG128" s="364">
        <v>1</v>
      </c>
      <c r="AH128" s="364">
        <v>1</v>
      </c>
      <c r="AI128" s="364">
        <v>1</v>
      </c>
      <c r="AJ128" s="364">
        <v>1</v>
      </c>
      <c r="AK128" s="364">
        <v>1</v>
      </c>
      <c r="AL128" s="364">
        <v>1</v>
      </c>
      <c r="AM128" s="364">
        <v>1</v>
      </c>
      <c r="AN128" s="364">
        <v>1</v>
      </c>
      <c r="AO128" s="364">
        <v>1</v>
      </c>
      <c r="AP128" s="364">
        <v>1</v>
      </c>
      <c r="AQ128" s="364">
        <v>1</v>
      </c>
      <c r="AR128" s="364">
        <v>1</v>
      </c>
      <c r="AS128" s="364">
        <v>1</v>
      </c>
      <c r="AT128" s="364">
        <v>1</v>
      </c>
      <c r="AU128" s="364">
        <v>1</v>
      </c>
      <c r="AV128" s="364">
        <v>1</v>
      </c>
      <c r="AW128" s="364">
        <v>1</v>
      </c>
      <c r="AX128" s="364">
        <v>1</v>
      </c>
      <c r="AY128" s="364">
        <v>1</v>
      </c>
      <c r="AZ128" s="364">
        <v>1</v>
      </c>
      <c r="BA128" s="364">
        <v>1</v>
      </c>
      <c r="BB128" s="364">
        <v>1</v>
      </c>
      <c r="BC128" s="364">
        <v>1</v>
      </c>
      <c r="BD128" s="364">
        <v>1</v>
      </c>
      <c r="BE128" s="364">
        <v>1</v>
      </c>
      <c r="BF128" s="364">
        <v>1</v>
      </c>
      <c r="BG128" s="364">
        <v>1</v>
      </c>
      <c r="BH128" s="364">
        <v>1</v>
      </c>
      <c r="BI128" s="364">
        <v>1</v>
      </c>
      <c r="BJ128" s="364">
        <v>1</v>
      </c>
      <c r="BK128" s="364">
        <v>1</v>
      </c>
      <c r="BL128" s="364">
        <v>1</v>
      </c>
      <c r="BM128" s="364">
        <v>1</v>
      </c>
      <c r="BN128" s="364">
        <v>1</v>
      </c>
      <c r="BO128" s="364">
        <v>1</v>
      </c>
      <c r="BP128" s="364">
        <v>1</v>
      </c>
      <c r="BQ128" s="364">
        <v>1</v>
      </c>
      <c r="BR128" s="364">
        <v>1</v>
      </c>
      <c r="BS128" s="364">
        <v>1</v>
      </c>
      <c r="BT128" s="398"/>
      <c r="BV128" s="50" t="s">
        <v>270</v>
      </c>
    </row>
    <row r="129" spans="1:74" s="50" customFormat="1" ht="14.4" x14ac:dyDescent="0.3">
      <c r="A129" s="51"/>
      <c r="B129" s="83" t="s">
        <v>131</v>
      </c>
      <c r="C129" s="261" t="s">
        <v>34</v>
      </c>
      <c r="D129" s="386">
        <v>200.44184758416679</v>
      </c>
      <c r="E129" s="262" t="s">
        <v>14</v>
      </c>
      <c r="F129" s="264" t="s">
        <v>7</v>
      </c>
      <c r="G129" s="315"/>
      <c r="H129" s="315"/>
      <c r="I129" s="315"/>
      <c r="J129" s="440"/>
      <c r="K129" s="440"/>
      <c r="L129" s="440"/>
      <c r="M129" s="441"/>
      <c r="N129" s="364">
        <f t="shared" ref="N129:O129" si="33">N120</f>
        <v>2</v>
      </c>
      <c r="O129" s="380">
        <f t="shared" si="33"/>
        <v>2</v>
      </c>
      <c r="P129" s="372">
        <f t="shared" ref="P129:BS129" si="34">P120</f>
        <v>2</v>
      </c>
      <c r="Q129" s="364">
        <f t="shared" ref="Q129" si="35">Q120</f>
        <v>3</v>
      </c>
      <c r="R129" s="364">
        <f t="shared" si="34"/>
        <v>3</v>
      </c>
      <c r="S129" s="364">
        <f t="shared" si="34"/>
        <v>3</v>
      </c>
      <c r="T129" s="364">
        <f t="shared" si="34"/>
        <v>3</v>
      </c>
      <c r="U129" s="364">
        <f t="shared" si="34"/>
        <v>3</v>
      </c>
      <c r="V129" s="364">
        <f t="shared" si="34"/>
        <v>3</v>
      </c>
      <c r="W129" s="364">
        <f t="shared" si="34"/>
        <v>3</v>
      </c>
      <c r="X129" s="364">
        <f t="shared" si="34"/>
        <v>3</v>
      </c>
      <c r="Y129" s="372">
        <f t="shared" si="34"/>
        <v>3</v>
      </c>
      <c r="Z129" s="364">
        <f t="shared" si="34"/>
        <v>3</v>
      </c>
      <c r="AA129" s="372">
        <f t="shared" si="34"/>
        <v>3</v>
      </c>
      <c r="AB129" s="380">
        <f t="shared" si="34"/>
        <v>3</v>
      </c>
      <c r="AC129" s="364">
        <f t="shared" si="34"/>
        <v>3</v>
      </c>
      <c r="AD129" s="364">
        <f t="shared" si="34"/>
        <v>3</v>
      </c>
      <c r="AE129" s="364">
        <f t="shared" si="34"/>
        <v>3</v>
      </c>
      <c r="AF129" s="364">
        <f t="shared" si="34"/>
        <v>3</v>
      </c>
      <c r="AG129" s="364">
        <f t="shared" si="34"/>
        <v>3</v>
      </c>
      <c r="AH129" s="364">
        <f t="shared" si="34"/>
        <v>3</v>
      </c>
      <c r="AI129" s="364">
        <f t="shared" si="34"/>
        <v>3</v>
      </c>
      <c r="AJ129" s="364">
        <f t="shared" si="34"/>
        <v>3</v>
      </c>
      <c r="AK129" s="364">
        <f t="shared" si="34"/>
        <v>3</v>
      </c>
      <c r="AL129" s="364">
        <f t="shared" si="34"/>
        <v>3</v>
      </c>
      <c r="AM129" s="364">
        <f t="shared" si="34"/>
        <v>3</v>
      </c>
      <c r="AN129" s="364">
        <f t="shared" si="34"/>
        <v>3</v>
      </c>
      <c r="AO129" s="364">
        <f t="shared" si="34"/>
        <v>3</v>
      </c>
      <c r="AP129" s="364">
        <f t="shared" si="34"/>
        <v>3</v>
      </c>
      <c r="AQ129" s="364">
        <f t="shared" si="34"/>
        <v>3</v>
      </c>
      <c r="AR129" s="364">
        <f t="shared" si="34"/>
        <v>3</v>
      </c>
      <c r="AS129" s="364">
        <f t="shared" si="34"/>
        <v>3</v>
      </c>
      <c r="AT129" s="364">
        <f t="shared" si="34"/>
        <v>3</v>
      </c>
      <c r="AU129" s="364">
        <f t="shared" si="34"/>
        <v>3</v>
      </c>
      <c r="AV129" s="364">
        <f t="shared" si="34"/>
        <v>3</v>
      </c>
      <c r="AW129" s="364">
        <f t="shared" si="34"/>
        <v>3</v>
      </c>
      <c r="AX129" s="364">
        <f t="shared" si="34"/>
        <v>3</v>
      </c>
      <c r="AY129" s="364">
        <f t="shared" si="34"/>
        <v>3</v>
      </c>
      <c r="AZ129" s="364">
        <f t="shared" si="34"/>
        <v>3</v>
      </c>
      <c r="BA129" s="364">
        <f t="shared" si="34"/>
        <v>3</v>
      </c>
      <c r="BB129" s="364">
        <f t="shared" si="34"/>
        <v>3</v>
      </c>
      <c r="BC129" s="364">
        <f t="shared" si="34"/>
        <v>3</v>
      </c>
      <c r="BD129" s="364">
        <f t="shared" si="34"/>
        <v>3</v>
      </c>
      <c r="BE129" s="364">
        <f t="shared" si="34"/>
        <v>3</v>
      </c>
      <c r="BF129" s="364">
        <f t="shared" si="34"/>
        <v>3</v>
      </c>
      <c r="BG129" s="364">
        <f t="shared" si="34"/>
        <v>3</v>
      </c>
      <c r="BH129" s="364">
        <f t="shared" si="34"/>
        <v>3</v>
      </c>
      <c r="BI129" s="364">
        <f t="shared" si="34"/>
        <v>3</v>
      </c>
      <c r="BJ129" s="364">
        <f t="shared" si="34"/>
        <v>3</v>
      </c>
      <c r="BK129" s="364">
        <f t="shared" si="34"/>
        <v>3</v>
      </c>
      <c r="BL129" s="364">
        <f t="shared" si="34"/>
        <v>3</v>
      </c>
      <c r="BM129" s="364">
        <f t="shared" si="34"/>
        <v>3</v>
      </c>
      <c r="BN129" s="364">
        <f t="shared" si="34"/>
        <v>3</v>
      </c>
      <c r="BO129" s="364">
        <f t="shared" si="34"/>
        <v>3</v>
      </c>
      <c r="BP129" s="364">
        <f t="shared" si="34"/>
        <v>3</v>
      </c>
      <c r="BQ129" s="364">
        <f t="shared" si="34"/>
        <v>3</v>
      </c>
      <c r="BR129" s="364">
        <f t="shared" si="34"/>
        <v>3</v>
      </c>
      <c r="BS129" s="364">
        <f t="shared" si="34"/>
        <v>3</v>
      </c>
      <c r="BT129" s="398"/>
      <c r="BV129" s="50" t="s">
        <v>270</v>
      </c>
    </row>
    <row r="130" spans="1:74" customFormat="1" ht="14.4" x14ac:dyDescent="0.3">
      <c r="A130" s="35"/>
      <c r="B130" s="270" t="s">
        <v>168</v>
      </c>
      <c r="C130" s="35"/>
      <c r="D130" s="42"/>
      <c r="E130" s="35"/>
      <c r="F130" s="260"/>
      <c r="G130" s="260"/>
      <c r="H130" s="260"/>
      <c r="I130" s="260"/>
      <c r="J130" s="442"/>
      <c r="K130" s="444"/>
      <c r="L130" s="442"/>
      <c r="M130" s="443"/>
      <c r="N130" s="51"/>
      <c r="O130" s="524"/>
      <c r="P130" s="522"/>
      <c r="Q130" s="51"/>
      <c r="R130" s="51"/>
      <c r="S130" s="51"/>
      <c r="T130" s="523"/>
      <c r="U130" s="51"/>
      <c r="V130" s="51"/>
      <c r="W130" s="51"/>
      <c r="X130" s="51"/>
      <c r="Y130" s="522"/>
      <c r="Z130" s="51"/>
      <c r="AA130" s="522"/>
      <c r="AB130" s="524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399"/>
      <c r="BV130" s="116"/>
    </row>
    <row r="131" spans="1:74" s="50" customFormat="1" ht="14.4" x14ac:dyDescent="0.3">
      <c r="A131" s="51"/>
      <c r="B131" s="83" t="s">
        <v>169</v>
      </c>
      <c r="C131" s="261" t="s">
        <v>34</v>
      </c>
      <c r="D131" s="386">
        <v>544.85490684657657</v>
      </c>
      <c r="E131" s="262" t="s">
        <v>14</v>
      </c>
      <c r="F131" s="264" t="s">
        <v>7</v>
      </c>
      <c r="G131" s="315"/>
      <c r="H131" s="315"/>
      <c r="I131" s="315"/>
      <c r="J131" s="440"/>
      <c r="K131" s="440"/>
      <c r="L131" s="440"/>
      <c r="M131" s="441"/>
      <c r="N131" s="364">
        <v>1</v>
      </c>
      <c r="O131" s="380">
        <v>1</v>
      </c>
      <c r="P131" s="372">
        <v>1</v>
      </c>
      <c r="Q131" s="364">
        <v>1</v>
      </c>
      <c r="R131" s="364">
        <v>1</v>
      </c>
      <c r="S131" s="364">
        <v>1</v>
      </c>
      <c r="T131" s="364">
        <v>1</v>
      </c>
      <c r="U131" s="364">
        <v>1</v>
      </c>
      <c r="V131" s="364">
        <v>1</v>
      </c>
      <c r="W131" s="364">
        <v>1</v>
      </c>
      <c r="X131" s="364">
        <v>1</v>
      </c>
      <c r="Y131" s="372">
        <v>1</v>
      </c>
      <c r="Z131" s="364">
        <v>1</v>
      </c>
      <c r="AA131" s="372">
        <v>1</v>
      </c>
      <c r="AB131" s="380">
        <v>1</v>
      </c>
      <c r="AC131" s="364">
        <v>1</v>
      </c>
      <c r="AD131" s="364">
        <v>1</v>
      </c>
      <c r="AE131" s="364">
        <v>1</v>
      </c>
      <c r="AF131" s="364">
        <v>1</v>
      </c>
      <c r="AG131" s="364">
        <v>1</v>
      </c>
      <c r="AH131" s="364">
        <v>1</v>
      </c>
      <c r="AI131" s="364">
        <v>1</v>
      </c>
      <c r="AJ131" s="364">
        <v>1</v>
      </c>
      <c r="AK131" s="364">
        <v>1</v>
      </c>
      <c r="AL131" s="364">
        <v>1</v>
      </c>
      <c r="AM131" s="364">
        <v>1</v>
      </c>
      <c r="AN131" s="364">
        <v>1</v>
      </c>
      <c r="AO131" s="364">
        <v>1</v>
      </c>
      <c r="AP131" s="364">
        <v>1</v>
      </c>
      <c r="AQ131" s="364">
        <v>1</v>
      </c>
      <c r="AR131" s="364">
        <v>1</v>
      </c>
      <c r="AS131" s="364">
        <v>1</v>
      </c>
      <c r="AT131" s="364">
        <v>1</v>
      </c>
      <c r="AU131" s="364">
        <v>1</v>
      </c>
      <c r="AV131" s="364">
        <v>1</v>
      </c>
      <c r="AW131" s="364">
        <v>1</v>
      </c>
      <c r="AX131" s="364">
        <v>1</v>
      </c>
      <c r="AY131" s="364">
        <v>1</v>
      </c>
      <c r="AZ131" s="364">
        <v>1</v>
      </c>
      <c r="BA131" s="364">
        <v>1</v>
      </c>
      <c r="BB131" s="364">
        <v>1</v>
      </c>
      <c r="BC131" s="364">
        <v>1</v>
      </c>
      <c r="BD131" s="364">
        <v>1</v>
      </c>
      <c r="BE131" s="364">
        <v>1</v>
      </c>
      <c r="BF131" s="364">
        <v>1</v>
      </c>
      <c r="BG131" s="364">
        <v>1</v>
      </c>
      <c r="BH131" s="364">
        <v>1</v>
      </c>
      <c r="BI131" s="364">
        <v>1</v>
      </c>
      <c r="BJ131" s="364">
        <v>1</v>
      </c>
      <c r="BK131" s="364">
        <v>1</v>
      </c>
      <c r="BL131" s="364">
        <v>1</v>
      </c>
      <c r="BM131" s="364">
        <v>1</v>
      </c>
      <c r="BN131" s="364">
        <v>1</v>
      </c>
      <c r="BO131" s="364">
        <v>1</v>
      </c>
      <c r="BP131" s="364">
        <v>1</v>
      </c>
      <c r="BQ131" s="364">
        <v>1</v>
      </c>
      <c r="BR131" s="364">
        <v>1</v>
      </c>
      <c r="BS131" s="364">
        <v>1</v>
      </c>
      <c r="BT131" s="398"/>
      <c r="BV131" s="50">
        <v>1</v>
      </c>
    </row>
    <row r="132" spans="1:74" s="50" customFormat="1" ht="14.4" x14ac:dyDescent="0.3">
      <c r="A132" s="51"/>
      <c r="B132" s="83" t="s">
        <v>170</v>
      </c>
      <c r="C132" s="261" t="s">
        <v>34</v>
      </c>
      <c r="D132" s="386">
        <v>210.80072877134367</v>
      </c>
      <c r="E132" s="262" t="s">
        <v>14</v>
      </c>
      <c r="F132" s="264" t="s">
        <v>7</v>
      </c>
      <c r="G132" s="315"/>
      <c r="H132" s="315"/>
      <c r="I132" s="315"/>
      <c r="J132" s="440"/>
      <c r="K132" s="440"/>
      <c r="L132" s="440"/>
      <c r="M132" s="441"/>
      <c r="N132" s="364">
        <v>1</v>
      </c>
      <c r="O132" s="380">
        <v>1</v>
      </c>
      <c r="P132" s="372">
        <v>1</v>
      </c>
      <c r="Q132" s="364">
        <v>1</v>
      </c>
      <c r="R132" s="364">
        <v>1</v>
      </c>
      <c r="S132" s="364">
        <v>1</v>
      </c>
      <c r="T132" s="364">
        <v>1</v>
      </c>
      <c r="U132" s="364">
        <v>1</v>
      </c>
      <c r="V132" s="364">
        <v>1</v>
      </c>
      <c r="W132" s="364">
        <v>1</v>
      </c>
      <c r="X132" s="364">
        <v>1</v>
      </c>
      <c r="Y132" s="372">
        <v>1</v>
      </c>
      <c r="Z132" s="364">
        <v>1</v>
      </c>
      <c r="AA132" s="372">
        <v>1</v>
      </c>
      <c r="AB132" s="380">
        <v>1</v>
      </c>
      <c r="AC132" s="364">
        <v>1</v>
      </c>
      <c r="AD132" s="364">
        <v>1</v>
      </c>
      <c r="AE132" s="364">
        <v>1</v>
      </c>
      <c r="AF132" s="364">
        <v>1</v>
      </c>
      <c r="AG132" s="364">
        <v>1</v>
      </c>
      <c r="AH132" s="364">
        <v>1</v>
      </c>
      <c r="AI132" s="364">
        <v>1</v>
      </c>
      <c r="AJ132" s="364">
        <v>1</v>
      </c>
      <c r="AK132" s="364">
        <v>1</v>
      </c>
      <c r="AL132" s="364">
        <v>1</v>
      </c>
      <c r="AM132" s="364">
        <v>1</v>
      </c>
      <c r="AN132" s="364">
        <v>1</v>
      </c>
      <c r="AO132" s="364">
        <v>1</v>
      </c>
      <c r="AP132" s="364">
        <v>1</v>
      </c>
      <c r="AQ132" s="364">
        <v>1</v>
      </c>
      <c r="AR132" s="364">
        <v>1</v>
      </c>
      <c r="AS132" s="364">
        <v>1</v>
      </c>
      <c r="AT132" s="364">
        <v>1</v>
      </c>
      <c r="AU132" s="364">
        <v>1</v>
      </c>
      <c r="AV132" s="364">
        <v>1</v>
      </c>
      <c r="AW132" s="364">
        <v>1</v>
      </c>
      <c r="AX132" s="364">
        <v>1</v>
      </c>
      <c r="AY132" s="364">
        <v>1</v>
      </c>
      <c r="AZ132" s="364">
        <v>1</v>
      </c>
      <c r="BA132" s="364">
        <v>1</v>
      </c>
      <c r="BB132" s="364">
        <v>1</v>
      </c>
      <c r="BC132" s="364">
        <v>1</v>
      </c>
      <c r="BD132" s="364">
        <v>1</v>
      </c>
      <c r="BE132" s="364">
        <v>1</v>
      </c>
      <c r="BF132" s="364">
        <v>1</v>
      </c>
      <c r="BG132" s="364">
        <v>1</v>
      </c>
      <c r="BH132" s="364">
        <v>1</v>
      </c>
      <c r="BI132" s="364">
        <v>1</v>
      </c>
      <c r="BJ132" s="364">
        <v>1</v>
      </c>
      <c r="BK132" s="364">
        <v>1</v>
      </c>
      <c r="BL132" s="364">
        <v>1</v>
      </c>
      <c r="BM132" s="364">
        <v>1</v>
      </c>
      <c r="BN132" s="364">
        <v>1</v>
      </c>
      <c r="BO132" s="364">
        <v>1</v>
      </c>
      <c r="BP132" s="364">
        <v>1</v>
      </c>
      <c r="BQ132" s="364">
        <v>1</v>
      </c>
      <c r="BR132" s="364">
        <v>1</v>
      </c>
      <c r="BS132" s="364">
        <v>1</v>
      </c>
      <c r="BT132" s="398"/>
      <c r="BV132" s="50">
        <v>1</v>
      </c>
    </row>
    <row r="133" spans="1:74" s="50" customFormat="1" ht="14.4" x14ac:dyDescent="0.3">
      <c r="A133" s="51"/>
      <c r="B133" s="83" t="s">
        <v>171</v>
      </c>
      <c r="C133" s="261" t="s">
        <v>34</v>
      </c>
      <c r="D133" s="386">
        <v>96.462639149880289</v>
      </c>
      <c r="E133" s="262" t="s">
        <v>14</v>
      </c>
      <c r="F133" s="264" t="s">
        <v>7</v>
      </c>
      <c r="G133" s="315"/>
      <c r="H133" s="315"/>
      <c r="I133" s="315"/>
      <c r="J133" s="440"/>
      <c r="K133" s="440"/>
      <c r="L133" s="440"/>
      <c r="M133" s="441"/>
      <c r="N133" s="364">
        <f t="shared" ref="N133:O133" si="36">N32</f>
        <v>4</v>
      </c>
      <c r="O133" s="380">
        <f t="shared" si="36"/>
        <v>4</v>
      </c>
      <c r="P133" s="372">
        <f t="shared" ref="P133:AT133" si="37">P32</f>
        <v>4</v>
      </c>
      <c r="Q133" s="364">
        <f t="shared" ref="Q133" si="38">Q32</f>
        <v>6</v>
      </c>
      <c r="R133" s="364">
        <f t="shared" si="37"/>
        <v>6</v>
      </c>
      <c r="S133" s="364">
        <f t="shared" si="37"/>
        <v>6</v>
      </c>
      <c r="T133" s="364">
        <f t="shared" si="37"/>
        <v>6</v>
      </c>
      <c r="U133" s="364">
        <f t="shared" si="37"/>
        <v>6</v>
      </c>
      <c r="V133" s="364">
        <f t="shared" si="37"/>
        <v>6</v>
      </c>
      <c r="W133" s="364">
        <f t="shared" si="37"/>
        <v>6</v>
      </c>
      <c r="X133" s="364">
        <f t="shared" si="37"/>
        <v>6</v>
      </c>
      <c r="Y133" s="372">
        <f t="shared" si="37"/>
        <v>6</v>
      </c>
      <c r="Z133" s="364">
        <f t="shared" si="37"/>
        <v>6</v>
      </c>
      <c r="AA133" s="372">
        <f t="shared" si="37"/>
        <v>6</v>
      </c>
      <c r="AB133" s="380">
        <f t="shared" si="37"/>
        <v>6</v>
      </c>
      <c r="AC133" s="364">
        <f t="shared" si="37"/>
        <v>6</v>
      </c>
      <c r="AD133" s="364">
        <f t="shared" si="37"/>
        <v>6</v>
      </c>
      <c r="AE133" s="364">
        <f t="shared" si="37"/>
        <v>6</v>
      </c>
      <c r="AF133" s="364">
        <f t="shared" si="37"/>
        <v>6</v>
      </c>
      <c r="AG133" s="364">
        <f t="shared" si="37"/>
        <v>6</v>
      </c>
      <c r="AH133" s="364">
        <f t="shared" si="37"/>
        <v>6</v>
      </c>
      <c r="AI133" s="364">
        <f t="shared" si="37"/>
        <v>6</v>
      </c>
      <c r="AJ133" s="364">
        <f t="shared" si="37"/>
        <v>6</v>
      </c>
      <c r="AK133" s="364">
        <f t="shared" si="37"/>
        <v>6</v>
      </c>
      <c r="AL133" s="364">
        <f t="shared" si="37"/>
        <v>6</v>
      </c>
      <c r="AM133" s="364">
        <f t="shared" si="37"/>
        <v>6</v>
      </c>
      <c r="AN133" s="364">
        <f t="shared" si="37"/>
        <v>6</v>
      </c>
      <c r="AO133" s="364">
        <f t="shared" si="37"/>
        <v>6</v>
      </c>
      <c r="AP133" s="364">
        <f t="shared" si="37"/>
        <v>6</v>
      </c>
      <c r="AQ133" s="364">
        <f t="shared" si="37"/>
        <v>6</v>
      </c>
      <c r="AR133" s="364">
        <f t="shared" si="37"/>
        <v>6</v>
      </c>
      <c r="AS133" s="364">
        <f t="shared" si="37"/>
        <v>6</v>
      </c>
      <c r="AT133" s="364">
        <f t="shared" si="37"/>
        <v>6</v>
      </c>
      <c r="AU133" s="364">
        <f t="shared" ref="AU133:BS133" si="39">AU32</f>
        <v>6</v>
      </c>
      <c r="AV133" s="364">
        <f t="shared" si="39"/>
        <v>6</v>
      </c>
      <c r="AW133" s="364">
        <f t="shared" si="39"/>
        <v>6</v>
      </c>
      <c r="AX133" s="364">
        <f t="shared" si="39"/>
        <v>6</v>
      </c>
      <c r="AY133" s="364">
        <f t="shared" si="39"/>
        <v>6</v>
      </c>
      <c r="AZ133" s="364">
        <f t="shared" si="39"/>
        <v>6</v>
      </c>
      <c r="BA133" s="364">
        <f t="shared" si="39"/>
        <v>6</v>
      </c>
      <c r="BB133" s="364">
        <f t="shared" si="39"/>
        <v>6</v>
      </c>
      <c r="BC133" s="364">
        <f t="shared" si="39"/>
        <v>6</v>
      </c>
      <c r="BD133" s="364">
        <f t="shared" si="39"/>
        <v>6</v>
      </c>
      <c r="BE133" s="364">
        <f t="shared" si="39"/>
        <v>6</v>
      </c>
      <c r="BF133" s="364">
        <f t="shared" si="39"/>
        <v>6</v>
      </c>
      <c r="BG133" s="364">
        <f t="shared" si="39"/>
        <v>6</v>
      </c>
      <c r="BH133" s="364">
        <f t="shared" si="39"/>
        <v>6</v>
      </c>
      <c r="BI133" s="364">
        <f t="shared" si="39"/>
        <v>6</v>
      </c>
      <c r="BJ133" s="364">
        <f t="shared" si="39"/>
        <v>6</v>
      </c>
      <c r="BK133" s="364">
        <f t="shared" si="39"/>
        <v>6</v>
      </c>
      <c r="BL133" s="364">
        <f t="shared" si="39"/>
        <v>6</v>
      </c>
      <c r="BM133" s="364">
        <f t="shared" si="39"/>
        <v>6</v>
      </c>
      <c r="BN133" s="364">
        <f t="shared" si="39"/>
        <v>6</v>
      </c>
      <c r="BO133" s="364">
        <f t="shared" si="39"/>
        <v>6</v>
      </c>
      <c r="BP133" s="364">
        <f t="shared" si="39"/>
        <v>6</v>
      </c>
      <c r="BQ133" s="364">
        <f t="shared" si="39"/>
        <v>6</v>
      </c>
      <c r="BR133" s="364">
        <f t="shared" si="39"/>
        <v>6</v>
      </c>
      <c r="BS133" s="364">
        <f t="shared" si="39"/>
        <v>6</v>
      </c>
      <c r="BT133" s="398"/>
      <c r="BV133" s="50" t="s">
        <v>273</v>
      </c>
    </row>
    <row r="134" spans="1:74" s="50" customFormat="1" ht="14.4" x14ac:dyDescent="0.3">
      <c r="A134" s="51"/>
      <c r="B134" s="83" t="s">
        <v>172</v>
      </c>
      <c r="C134" s="261" t="s">
        <v>34</v>
      </c>
      <c r="D134" s="386">
        <v>96.462639149880289</v>
      </c>
      <c r="E134" s="262" t="s">
        <v>14</v>
      </c>
      <c r="F134" s="264" t="s">
        <v>7</v>
      </c>
      <c r="G134" s="315"/>
      <c r="H134" s="315"/>
      <c r="I134" s="315"/>
      <c r="J134" s="440"/>
      <c r="K134" s="440"/>
      <c r="L134" s="440"/>
      <c r="M134" s="441"/>
      <c r="N134" s="364">
        <v>4</v>
      </c>
      <c r="O134" s="380">
        <v>4</v>
      </c>
      <c r="P134" s="372">
        <v>4</v>
      </c>
      <c r="Q134" s="364">
        <v>6</v>
      </c>
      <c r="R134" s="364">
        <v>6</v>
      </c>
      <c r="S134" s="364">
        <v>6</v>
      </c>
      <c r="T134" s="364">
        <v>6</v>
      </c>
      <c r="U134" s="364">
        <v>6</v>
      </c>
      <c r="V134" s="364">
        <v>6</v>
      </c>
      <c r="W134" s="364">
        <v>6</v>
      </c>
      <c r="X134" s="364">
        <v>6</v>
      </c>
      <c r="Y134" s="372">
        <v>6</v>
      </c>
      <c r="Z134" s="364">
        <v>6</v>
      </c>
      <c r="AA134" s="372">
        <v>6</v>
      </c>
      <c r="AB134" s="380">
        <v>6</v>
      </c>
      <c r="AC134" s="364">
        <v>6</v>
      </c>
      <c r="AD134" s="364">
        <v>6</v>
      </c>
      <c r="AE134" s="364">
        <v>6</v>
      </c>
      <c r="AF134" s="364">
        <v>6</v>
      </c>
      <c r="AG134" s="364">
        <v>6</v>
      </c>
      <c r="AH134" s="364">
        <v>6</v>
      </c>
      <c r="AI134" s="364">
        <v>6</v>
      </c>
      <c r="AJ134" s="364">
        <v>6</v>
      </c>
      <c r="AK134" s="364">
        <v>6</v>
      </c>
      <c r="AL134" s="364">
        <v>6</v>
      </c>
      <c r="AM134" s="364">
        <v>6</v>
      </c>
      <c r="AN134" s="364">
        <v>6</v>
      </c>
      <c r="AO134" s="364">
        <v>6</v>
      </c>
      <c r="AP134" s="364">
        <v>6</v>
      </c>
      <c r="AQ134" s="364">
        <v>6</v>
      </c>
      <c r="AR134" s="364">
        <v>6</v>
      </c>
      <c r="AS134" s="364">
        <v>6</v>
      </c>
      <c r="AT134" s="364">
        <v>6</v>
      </c>
      <c r="AU134" s="364">
        <v>6</v>
      </c>
      <c r="AV134" s="364">
        <v>6</v>
      </c>
      <c r="AW134" s="364">
        <v>6</v>
      </c>
      <c r="AX134" s="364">
        <v>6</v>
      </c>
      <c r="AY134" s="364">
        <v>6</v>
      </c>
      <c r="AZ134" s="364">
        <v>6</v>
      </c>
      <c r="BA134" s="364">
        <v>6</v>
      </c>
      <c r="BB134" s="364">
        <v>6</v>
      </c>
      <c r="BC134" s="364">
        <v>6</v>
      </c>
      <c r="BD134" s="364">
        <v>6</v>
      </c>
      <c r="BE134" s="364">
        <v>6</v>
      </c>
      <c r="BF134" s="364">
        <v>6</v>
      </c>
      <c r="BG134" s="364">
        <v>6</v>
      </c>
      <c r="BH134" s="364">
        <v>6</v>
      </c>
      <c r="BI134" s="364">
        <v>6</v>
      </c>
      <c r="BJ134" s="364">
        <v>6</v>
      </c>
      <c r="BK134" s="364">
        <v>6</v>
      </c>
      <c r="BL134" s="364">
        <v>6</v>
      </c>
      <c r="BM134" s="364">
        <v>6</v>
      </c>
      <c r="BN134" s="364">
        <v>6</v>
      </c>
      <c r="BO134" s="364">
        <v>6</v>
      </c>
      <c r="BP134" s="364">
        <v>6</v>
      </c>
      <c r="BQ134" s="364">
        <v>6</v>
      </c>
      <c r="BR134" s="364">
        <v>6</v>
      </c>
      <c r="BS134" s="364">
        <v>6</v>
      </c>
      <c r="BT134" s="398"/>
      <c r="BV134" s="50" t="s">
        <v>274</v>
      </c>
    </row>
    <row r="135" spans="1:74" s="50" customFormat="1" ht="14.4" x14ac:dyDescent="0.3">
      <c r="A135" s="51"/>
      <c r="B135" s="83" t="s">
        <v>173</v>
      </c>
      <c r="C135" s="261" t="s">
        <v>34</v>
      </c>
      <c r="D135" s="386">
        <v>210.80072877134367</v>
      </c>
      <c r="E135" s="262" t="s">
        <v>14</v>
      </c>
      <c r="F135" s="264" t="s">
        <v>7</v>
      </c>
      <c r="G135" s="315"/>
      <c r="H135" s="315"/>
      <c r="I135" s="315"/>
      <c r="J135" s="440"/>
      <c r="K135" s="440"/>
      <c r="L135" s="440"/>
      <c r="M135" s="441"/>
      <c r="N135" s="364">
        <v>1</v>
      </c>
      <c r="O135" s="380">
        <v>1</v>
      </c>
      <c r="P135" s="372">
        <v>1</v>
      </c>
      <c r="Q135" s="364">
        <v>1</v>
      </c>
      <c r="R135" s="364">
        <v>1</v>
      </c>
      <c r="S135" s="364">
        <v>1</v>
      </c>
      <c r="T135" s="364">
        <v>1</v>
      </c>
      <c r="U135" s="364">
        <v>1</v>
      </c>
      <c r="V135" s="364">
        <v>1</v>
      </c>
      <c r="W135" s="364">
        <v>1</v>
      </c>
      <c r="X135" s="364">
        <v>1</v>
      </c>
      <c r="Y135" s="372">
        <v>1</v>
      </c>
      <c r="Z135" s="364">
        <v>1</v>
      </c>
      <c r="AA135" s="372">
        <v>1</v>
      </c>
      <c r="AB135" s="380">
        <v>1</v>
      </c>
      <c r="AC135" s="364">
        <v>1</v>
      </c>
      <c r="AD135" s="364">
        <v>1</v>
      </c>
      <c r="AE135" s="364">
        <v>1</v>
      </c>
      <c r="AF135" s="364">
        <v>1</v>
      </c>
      <c r="AG135" s="364">
        <v>1</v>
      </c>
      <c r="AH135" s="364">
        <v>1</v>
      </c>
      <c r="AI135" s="364">
        <v>1</v>
      </c>
      <c r="AJ135" s="364">
        <v>1</v>
      </c>
      <c r="AK135" s="364">
        <v>1</v>
      </c>
      <c r="AL135" s="364">
        <v>1</v>
      </c>
      <c r="AM135" s="364">
        <v>1</v>
      </c>
      <c r="AN135" s="364">
        <v>1</v>
      </c>
      <c r="AO135" s="364">
        <v>1</v>
      </c>
      <c r="AP135" s="364">
        <v>1</v>
      </c>
      <c r="AQ135" s="364">
        <v>1</v>
      </c>
      <c r="AR135" s="364">
        <v>1</v>
      </c>
      <c r="AS135" s="364">
        <v>1</v>
      </c>
      <c r="AT135" s="364">
        <v>1</v>
      </c>
      <c r="AU135" s="364">
        <v>1</v>
      </c>
      <c r="AV135" s="364">
        <v>1</v>
      </c>
      <c r="AW135" s="364">
        <v>1</v>
      </c>
      <c r="AX135" s="364">
        <v>1</v>
      </c>
      <c r="AY135" s="364">
        <v>1</v>
      </c>
      <c r="AZ135" s="364">
        <v>1</v>
      </c>
      <c r="BA135" s="364">
        <v>1</v>
      </c>
      <c r="BB135" s="364">
        <v>1</v>
      </c>
      <c r="BC135" s="364">
        <v>1</v>
      </c>
      <c r="BD135" s="364">
        <v>1</v>
      </c>
      <c r="BE135" s="364">
        <v>1</v>
      </c>
      <c r="BF135" s="364">
        <v>1</v>
      </c>
      <c r="BG135" s="364">
        <v>1</v>
      </c>
      <c r="BH135" s="364">
        <v>1</v>
      </c>
      <c r="BI135" s="364">
        <v>1</v>
      </c>
      <c r="BJ135" s="364">
        <v>1</v>
      </c>
      <c r="BK135" s="364">
        <v>1</v>
      </c>
      <c r="BL135" s="364">
        <v>1</v>
      </c>
      <c r="BM135" s="364">
        <v>1</v>
      </c>
      <c r="BN135" s="364">
        <v>1</v>
      </c>
      <c r="BO135" s="364">
        <v>1</v>
      </c>
      <c r="BP135" s="364">
        <v>1</v>
      </c>
      <c r="BQ135" s="364">
        <v>1</v>
      </c>
      <c r="BR135" s="364">
        <v>1</v>
      </c>
      <c r="BS135" s="364">
        <v>1</v>
      </c>
      <c r="BT135" s="398"/>
      <c r="BV135" s="50" t="s">
        <v>275</v>
      </c>
    </row>
    <row r="136" spans="1:74" s="50" customFormat="1" ht="14.4" x14ac:dyDescent="0.3">
      <c r="A136" s="51"/>
      <c r="B136" s="83" t="s">
        <v>174</v>
      </c>
      <c r="C136" s="261" t="s">
        <v>34</v>
      </c>
      <c r="D136" s="386">
        <v>107.93022562224365</v>
      </c>
      <c r="E136" s="262" t="s">
        <v>14</v>
      </c>
      <c r="F136" s="264" t="s">
        <v>7</v>
      </c>
      <c r="G136" s="315"/>
      <c r="H136" s="315"/>
      <c r="I136" s="315"/>
      <c r="J136" s="440"/>
      <c r="K136" s="440"/>
      <c r="L136" s="440"/>
      <c r="M136" s="441"/>
      <c r="N136" s="364">
        <f t="shared" ref="N136:O136" si="40">N116</f>
        <v>5</v>
      </c>
      <c r="O136" s="380">
        <f t="shared" si="40"/>
        <v>5</v>
      </c>
      <c r="P136" s="372">
        <f t="shared" ref="P136:BS136" si="41">P116</f>
        <v>5</v>
      </c>
      <c r="Q136" s="364">
        <f t="shared" si="41"/>
        <v>7</v>
      </c>
      <c r="R136" s="364">
        <f t="shared" ref="R136" si="42">R116</f>
        <v>7</v>
      </c>
      <c r="S136" s="364">
        <f t="shared" ref="S136:AC136" si="43">S116</f>
        <v>7</v>
      </c>
      <c r="T136" s="364">
        <f t="shared" si="43"/>
        <v>7</v>
      </c>
      <c r="U136" s="364">
        <f t="shared" si="43"/>
        <v>7</v>
      </c>
      <c r="V136" s="364">
        <f t="shared" si="43"/>
        <v>7</v>
      </c>
      <c r="W136" s="364">
        <f t="shared" si="43"/>
        <v>7</v>
      </c>
      <c r="X136" s="364">
        <f t="shared" si="43"/>
        <v>7</v>
      </c>
      <c r="Y136" s="372">
        <f t="shared" si="43"/>
        <v>7</v>
      </c>
      <c r="Z136" s="364">
        <f t="shared" si="43"/>
        <v>7</v>
      </c>
      <c r="AA136" s="372">
        <f t="shared" si="43"/>
        <v>7</v>
      </c>
      <c r="AB136" s="380">
        <f t="shared" si="43"/>
        <v>7</v>
      </c>
      <c r="AC136" s="364">
        <f t="shared" si="43"/>
        <v>7</v>
      </c>
      <c r="AD136" s="364">
        <f t="shared" si="41"/>
        <v>7</v>
      </c>
      <c r="AE136" s="364">
        <f t="shared" si="41"/>
        <v>7</v>
      </c>
      <c r="AF136" s="364">
        <f t="shared" si="41"/>
        <v>7</v>
      </c>
      <c r="AG136" s="364">
        <f t="shared" si="41"/>
        <v>7</v>
      </c>
      <c r="AH136" s="364">
        <f t="shared" si="41"/>
        <v>7</v>
      </c>
      <c r="AI136" s="364">
        <f t="shared" si="41"/>
        <v>7</v>
      </c>
      <c r="AJ136" s="364">
        <f t="shared" si="41"/>
        <v>7</v>
      </c>
      <c r="AK136" s="364">
        <f t="shared" si="41"/>
        <v>7</v>
      </c>
      <c r="AL136" s="364">
        <f t="shared" si="41"/>
        <v>7</v>
      </c>
      <c r="AM136" s="364">
        <f t="shared" si="41"/>
        <v>7</v>
      </c>
      <c r="AN136" s="364">
        <f t="shared" si="41"/>
        <v>7</v>
      </c>
      <c r="AO136" s="364">
        <f t="shared" si="41"/>
        <v>7</v>
      </c>
      <c r="AP136" s="364">
        <f t="shared" si="41"/>
        <v>7</v>
      </c>
      <c r="AQ136" s="364">
        <f t="shared" si="41"/>
        <v>7</v>
      </c>
      <c r="AR136" s="364">
        <f t="shared" si="41"/>
        <v>7</v>
      </c>
      <c r="AS136" s="364">
        <f t="shared" si="41"/>
        <v>7</v>
      </c>
      <c r="AT136" s="364">
        <f t="shared" si="41"/>
        <v>7</v>
      </c>
      <c r="AU136" s="364">
        <f t="shared" si="41"/>
        <v>7</v>
      </c>
      <c r="AV136" s="364">
        <f t="shared" si="41"/>
        <v>7</v>
      </c>
      <c r="AW136" s="364">
        <f t="shared" si="41"/>
        <v>7</v>
      </c>
      <c r="AX136" s="364">
        <f t="shared" si="41"/>
        <v>7</v>
      </c>
      <c r="AY136" s="364">
        <f t="shared" si="41"/>
        <v>7</v>
      </c>
      <c r="AZ136" s="364">
        <f t="shared" si="41"/>
        <v>7</v>
      </c>
      <c r="BA136" s="364">
        <f t="shared" si="41"/>
        <v>7</v>
      </c>
      <c r="BB136" s="364">
        <f t="shared" si="41"/>
        <v>7</v>
      </c>
      <c r="BC136" s="364">
        <f t="shared" si="41"/>
        <v>7</v>
      </c>
      <c r="BD136" s="364">
        <f t="shared" si="41"/>
        <v>7</v>
      </c>
      <c r="BE136" s="364">
        <f t="shared" si="41"/>
        <v>7</v>
      </c>
      <c r="BF136" s="364">
        <f t="shared" si="41"/>
        <v>7</v>
      </c>
      <c r="BG136" s="364">
        <f t="shared" si="41"/>
        <v>7</v>
      </c>
      <c r="BH136" s="364">
        <f t="shared" si="41"/>
        <v>7</v>
      </c>
      <c r="BI136" s="364">
        <f t="shared" si="41"/>
        <v>7</v>
      </c>
      <c r="BJ136" s="364">
        <f t="shared" si="41"/>
        <v>7</v>
      </c>
      <c r="BK136" s="364">
        <f t="shared" si="41"/>
        <v>7</v>
      </c>
      <c r="BL136" s="364">
        <f t="shared" si="41"/>
        <v>7</v>
      </c>
      <c r="BM136" s="364">
        <f t="shared" si="41"/>
        <v>7</v>
      </c>
      <c r="BN136" s="364">
        <f t="shared" si="41"/>
        <v>7</v>
      </c>
      <c r="BO136" s="364">
        <f t="shared" si="41"/>
        <v>7</v>
      </c>
      <c r="BP136" s="364">
        <f t="shared" si="41"/>
        <v>7</v>
      </c>
      <c r="BQ136" s="364">
        <f t="shared" si="41"/>
        <v>7</v>
      </c>
      <c r="BR136" s="364">
        <f t="shared" si="41"/>
        <v>7</v>
      </c>
      <c r="BS136" s="364">
        <f t="shared" si="41"/>
        <v>7</v>
      </c>
      <c r="BT136" s="398"/>
      <c r="BV136" s="50" t="s">
        <v>272</v>
      </c>
    </row>
    <row r="137" spans="1:74" s="50" customFormat="1" ht="14.4" x14ac:dyDescent="0.3">
      <c r="A137" s="51"/>
      <c r="B137" s="83" t="s">
        <v>175</v>
      </c>
      <c r="C137" s="261" t="s">
        <v>34</v>
      </c>
      <c r="D137" s="386">
        <v>210.80072877134367</v>
      </c>
      <c r="E137" s="262" t="s">
        <v>14</v>
      </c>
      <c r="F137" s="264" t="s">
        <v>7</v>
      </c>
      <c r="G137" s="315"/>
      <c r="H137" s="315"/>
      <c r="I137" s="315"/>
      <c r="J137" s="440"/>
      <c r="K137" s="440"/>
      <c r="L137" s="440"/>
      <c r="M137" s="441"/>
      <c r="N137" s="364">
        <v>1</v>
      </c>
      <c r="O137" s="380">
        <v>1</v>
      </c>
      <c r="P137" s="372">
        <v>1</v>
      </c>
      <c r="Q137" s="364">
        <v>1</v>
      </c>
      <c r="R137" s="364">
        <v>1</v>
      </c>
      <c r="S137" s="364">
        <v>1</v>
      </c>
      <c r="T137" s="364">
        <v>1</v>
      </c>
      <c r="U137" s="364">
        <v>1</v>
      </c>
      <c r="V137" s="364">
        <v>1</v>
      </c>
      <c r="W137" s="364">
        <v>1</v>
      </c>
      <c r="X137" s="364">
        <v>1</v>
      </c>
      <c r="Y137" s="372">
        <v>1</v>
      </c>
      <c r="Z137" s="364">
        <v>1</v>
      </c>
      <c r="AA137" s="372">
        <v>1</v>
      </c>
      <c r="AB137" s="380">
        <v>1</v>
      </c>
      <c r="AC137" s="364">
        <v>1</v>
      </c>
      <c r="AD137" s="364">
        <v>1</v>
      </c>
      <c r="AE137" s="364">
        <v>1</v>
      </c>
      <c r="AF137" s="364">
        <v>1</v>
      </c>
      <c r="AG137" s="364">
        <v>1</v>
      </c>
      <c r="AH137" s="364">
        <v>1</v>
      </c>
      <c r="AI137" s="364">
        <v>1</v>
      </c>
      <c r="AJ137" s="364">
        <v>1</v>
      </c>
      <c r="AK137" s="364">
        <v>1</v>
      </c>
      <c r="AL137" s="364">
        <v>1</v>
      </c>
      <c r="AM137" s="364">
        <v>1</v>
      </c>
      <c r="AN137" s="364">
        <v>1</v>
      </c>
      <c r="AO137" s="364">
        <v>1</v>
      </c>
      <c r="AP137" s="364">
        <v>1</v>
      </c>
      <c r="AQ137" s="364">
        <v>1</v>
      </c>
      <c r="AR137" s="364">
        <v>1</v>
      </c>
      <c r="AS137" s="364">
        <v>1</v>
      </c>
      <c r="AT137" s="364">
        <v>1</v>
      </c>
      <c r="AU137" s="364">
        <v>1</v>
      </c>
      <c r="AV137" s="364">
        <v>1</v>
      </c>
      <c r="AW137" s="364">
        <v>1</v>
      </c>
      <c r="AX137" s="364">
        <v>1</v>
      </c>
      <c r="AY137" s="364">
        <v>1</v>
      </c>
      <c r="AZ137" s="364">
        <v>1</v>
      </c>
      <c r="BA137" s="364">
        <v>1</v>
      </c>
      <c r="BB137" s="364">
        <v>1</v>
      </c>
      <c r="BC137" s="364">
        <v>1</v>
      </c>
      <c r="BD137" s="364">
        <v>1</v>
      </c>
      <c r="BE137" s="364">
        <v>1</v>
      </c>
      <c r="BF137" s="364">
        <v>1</v>
      </c>
      <c r="BG137" s="364">
        <v>1</v>
      </c>
      <c r="BH137" s="364">
        <v>1</v>
      </c>
      <c r="BI137" s="364">
        <v>1</v>
      </c>
      <c r="BJ137" s="364">
        <v>1</v>
      </c>
      <c r="BK137" s="364">
        <v>1</v>
      </c>
      <c r="BL137" s="364">
        <v>1</v>
      </c>
      <c r="BM137" s="364">
        <v>1</v>
      </c>
      <c r="BN137" s="364">
        <v>1</v>
      </c>
      <c r="BO137" s="364">
        <v>1</v>
      </c>
      <c r="BP137" s="364">
        <v>1</v>
      </c>
      <c r="BQ137" s="364">
        <v>1</v>
      </c>
      <c r="BR137" s="364">
        <v>1</v>
      </c>
      <c r="BS137" s="364">
        <v>1</v>
      </c>
      <c r="BT137" s="398"/>
      <c r="BV137" s="50" t="s">
        <v>276</v>
      </c>
    </row>
    <row r="138" spans="1:74" s="50" customFormat="1" ht="14.4" x14ac:dyDescent="0.3">
      <c r="A138" s="51"/>
      <c r="B138" s="83" t="s">
        <v>176</v>
      </c>
      <c r="C138" s="261" t="s">
        <v>34</v>
      </c>
      <c r="D138" s="386">
        <v>96.462639149880289</v>
      </c>
      <c r="E138" s="262" t="s">
        <v>14</v>
      </c>
      <c r="F138" s="264" t="s">
        <v>7</v>
      </c>
      <c r="G138" s="315"/>
      <c r="H138" s="315"/>
      <c r="I138" s="315"/>
      <c r="J138" s="440"/>
      <c r="K138" s="440"/>
      <c r="L138" s="440"/>
      <c r="M138" s="441"/>
      <c r="N138" s="364">
        <v>2</v>
      </c>
      <c r="O138" s="380">
        <v>2</v>
      </c>
      <c r="P138" s="372">
        <v>2</v>
      </c>
      <c r="Q138" s="364">
        <v>2</v>
      </c>
      <c r="R138" s="364">
        <v>2</v>
      </c>
      <c r="S138" s="364">
        <v>2</v>
      </c>
      <c r="T138" s="364">
        <v>2</v>
      </c>
      <c r="U138" s="364">
        <v>2</v>
      </c>
      <c r="V138" s="364">
        <v>2</v>
      </c>
      <c r="W138" s="364">
        <v>2</v>
      </c>
      <c r="X138" s="364">
        <v>2</v>
      </c>
      <c r="Y138" s="372">
        <v>2</v>
      </c>
      <c r="Z138" s="364">
        <v>2</v>
      </c>
      <c r="AA138" s="372">
        <v>2</v>
      </c>
      <c r="AB138" s="380">
        <v>2</v>
      </c>
      <c r="AC138" s="364">
        <v>2</v>
      </c>
      <c r="AD138" s="364">
        <v>2</v>
      </c>
      <c r="AE138" s="364">
        <v>2</v>
      </c>
      <c r="AF138" s="364">
        <v>2</v>
      </c>
      <c r="AG138" s="364">
        <v>2</v>
      </c>
      <c r="AH138" s="364">
        <v>2</v>
      </c>
      <c r="AI138" s="364">
        <v>2</v>
      </c>
      <c r="AJ138" s="364">
        <v>2</v>
      </c>
      <c r="AK138" s="364">
        <v>2</v>
      </c>
      <c r="AL138" s="364">
        <v>2</v>
      </c>
      <c r="AM138" s="364">
        <v>2</v>
      </c>
      <c r="AN138" s="364">
        <v>2</v>
      </c>
      <c r="AO138" s="364">
        <v>2</v>
      </c>
      <c r="AP138" s="364">
        <v>2</v>
      </c>
      <c r="AQ138" s="364">
        <v>2</v>
      </c>
      <c r="AR138" s="364">
        <v>2</v>
      </c>
      <c r="AS138" s="364">
        <v>2</v>
      </c>
      <c r="AT138" s="364">
        <v>2</v>
      </c>
      <c r="AU138" s="364">
        <v>2</v>
      </c>
      <c r="AV138" s="364">
        <v>2</v>
      </c>
      <c r="AW138" s="364">
        <v>2</v>
      </c>
      <c r="AX138" s="364">
        <v>2</v>
      </c>
      <c r="AY138" s="364">
        <v>2</v>
      </c>
      <c r="AZ138" s="364">
        <v>2</v>
      </c>
      <c r="BA138" s="364">
        <v>2</v>
      </c>
      <c r="BB138" s="364">
        <v>2</v>
      </c>
      <c r="BC138" s="364">
        <v>2</v>
      </c>
      <c r="BD138" s="364">
        <v>2</v>
      </c>
      <c r="BE138" s="364">
        <v>2</v>
      </c>
      <c r="BF138" s="364">
        <v>2</v>
      </c>
      <c r="BG138" s="364">
        <v>2</v>
      </c>
      <c r="BH138" s="364">
        <v>2</v>
      </c>
      <c r="BI138" s="364">
        <v>2</v>
      </c>
      <c r="BJ138" s="364">
        <v>2</v>
      </c>
      <c r="BK138" s="364">
        <v>2</v>
      </c>
      <c r="BL138" s="364">
        <v>2</v>
      </c>
      <c r="BM138" s="364">
        <v>2</v>
      </c>
      <c r="BN138" s="364">
        <v>2</v>
      </c>
      <c r="BO138" s="364">
        <v>2</v>
      </c>
      <c r="BP138" s="364">
        <v>2</v>
      </c>
      <c r="BQ138" s="364">
        <v>2</v>
      </c>
      <c r="BR138" s="364">
        <v>2</v>
      </c>
      <c r="BS138" s="364">
        <v>2</v>
      </c>
      <c r="BT138" s="398"/>
      <c r="BV138" s="50" t="s">
        <v>277</v>
      </c>
    </row>
    <row r="139" spans="1:74" s="50" customFormat="1" ht="14.4" x14ac:dyDescent="0.3">
      <c r="A139" s="51"/>
      <c r="B139" s="83" t="s">
        <v>177</v>
      </c>
      <c r="C139" s="261" t="s">
        <v>34</v>
      </c>
      <c r="D139" s="386">
        <v>200.44184758416679</v>
      </c>
      <c r="E139" s="262" t="s">
        <v>14</v>
      </c>
      <c r="F139" s="264" t="s">
        <v>7</v>
      </c>
      <c r="G139" s="315"/>
      <c r="H139" s="315"/>
      <c r="I139" s="315"/>
      <c r="J139" s="440"/>
      <c r="K139" s="440"/>
      <c r="L139" s="440"/>
      <c r="M139" s="441"/>
      <c r="N139" s="364">
        <v>3</v>
      </c>
      <c r="O139" s="380">
        <v>3</v>
      </c>
      <c r="P139" s="372">
        <v>3</v>
      </c>
      <c r="Q139" s="364">
        <v>4</v>
      </c>
      <c r="R139" s="364">
        <v>4</v>
      </c>
      <c r="S139" s="364">
        <v>4</v>
      </c>
      <c r="T139" s="364">
        <v>4</v>
      </c>
      <c r="U139" s="364">
        <v>4</v>
      </c>
      <c r="V139" s="364">
        <v>4</v>
      </c>
      <c r="W139" s="364">
        <v>4</v>
      </c>
      <c r="X139" s="364">
        <v>4</v>
      </c>
      <c r="Y139" s="372">
        <v>4</v>
      </c>
      <c r="Z139" s="364">
        <v>4</v>
      </c>
      <c r="AA139" s="372">
        <v>4</v>
      </c>
      <c r="AB139" s="380">
        <v>4</v>
      </c>
      <c r="AC139" s="364">
        <v>4</v>
      </c>
      <c r="AD139" s="364">
        <v>4</v>
      </c>
      <c r="AE139" s="364">
        <v>4</v>
      </c>
      <c r="AF139" s="364">
        <v>4</v>
      </c>
      <c r="AG139" s="364">
        <v>4</v>
      </c>
      <c r="AH139" s="364">
        <v>4</v>
      </c>
      <c r="AI139" s="364">
        <v>4</v>
      </c>
      <c r="AJ139" s="364">
        <v>4</v>
      </c>
      <c r="AK139" s="364">
        <v>4</v>
      </c>
      <c r="AL139" s="364">
        <v>4</v>
      </c>
      <c r="AM139" s="364">
        <v>4</v>
      </c>
      <c r="AN139" s="364">
        <v>4</v>
      </c>
      <c r="AO139" s="364">
        <v>4</v>
      </c>
      <c r="AP139" s="364">
        <v>4</v>
      </c>
      <c r="AQ139" s="364">
        <v>4</v>
      </c>
      <c r="AR139" s="364">
        <v>4</v>
      </c>
      <c r="AS139" s="364">
        <v>4</v>
      </c>
      <c r="AT139" s="364">
        <v>4</v>
      </c>
      <c r="AU139" s="364">
        <v>4</v>
      </c>
      <c r="AV139" s="364">
        <v>4</v>
      </c>
      <c r="AW139" s="364">
        <v>4</v>
      </c>
      <c r="AX139" s="364">
        <v>4</v>
      </c>
      <c r="AY139" s="364">
        <v>4</v>
      </c>
      <c r="AZ139" s="364">
        <v>4</v>
      </c>
      <c r="BA139" s="364">
        <v>4</v>
      </c>
      <c r="BB139" s="364">
        <v>4</v>
      </c>
      <c r="BC139" s="364">
        <v>4</v>
      </c>
      <c r="BD139" s="364">
        <v>4</v>
      </c>
      <c r="BE139" s="364">
        <v>4</v>
      </c>
      <c r="BF139" s="364">
        <v>4</v>
      </c>
      <c r="BG139" s="364">
        <v>4</v>
      </c>
      <c r="BH139" s="364">
        <v>4</v>
      </c>
      <c r="BI139" s="364">
        <v>4</v>
      </c>
      <c r="BJ139" s="364">
        <v>4</v>
      </c>
      <c r="BK139" s="364">
        <v>4</v>
      </c>
      <c r="BL139" s="364">
        <v>4</v>
      </c>
      <c r="BM139" s="364">
        <v>4</v>
      </c>
      <c r="BN139" s="364">
        <v>4</v>
      </c>
      <c r="BO139" s="364">
        <v>4</v>
      </c>
      <c r="BP139" s="364">
        <v>4</v>
      </c>
      <c r="BQ139" s="364">
        <v>4</v>
      </c>
      <c r="BR139" s="364">
        <v>4</v>
      </c>
      <c r="BS139" s="364">
        <v>4</v>
      </c>
      <c r="BT139" s="398"/>
    </row>
    <row r="140" spans="1:74" s="50" customFormat="1" ht="14.4" x14ac:dyDescent="0.3">
      <c r="A140" s="51"/>
      <c r="B140" s="83" t="s">
        <v>178</v>
      </c>
      <c r="C140" s="261" t="s">
        <v>34</v>
      </c>
      <c r="D140" s="386">
        <v>200.44184758416679</v>
      </c>
      <c r="E140" s="262" t="s">
        <v>14</v>
      </c>
      <c r="F140" s="264" t="s">
        <v>7</v>
      </c>
      <c r="G140" s="315"/>
      <c r="H140" s="315"/>
      <c r="I140" s="315"/>
      <c r="J140" s="440"/>
      <c r="K140" s="440"/>
      <c r="L140" s="440"/>
      <c r="M140" s="441"/>
      <c r="N140" s="364">
        <f t="shared" ref="N140:O140" si="44">N136</f>
        <v>5</v>
      </c>
      <c r="O140" s="380">
        <f t="shared" si="44"/>
        <v>5</v>
      </c>
      <c r="P140" s="372">
        <f t="shared" ref="P140:BS140" si="45">P136</f>
        <v>5</v>
      </c>
      <c r="Q140" s="364">
        <f t="shared" si="45"/>
        <v>7</v>
      </c>
      <c r="R140" s="364">
        <f t="shared" ref="R140" si="46">R136</f>
        <v>7</v>
      </c>
      <c r="S140" s="364">
        <f t="shared" ref="S140:AC140" si="47">S136</f>
        <v>7</v>
      </c>
      <c r="T140" s="364">
        <f t="shared" si="47"/>
        <v>7</v>
      </c>
      <c r="U140" s="364">
        <f t="shared" si="47"/>
        <v>7</v>
      </c>
      <c r="V140" s="364">
        <f t="shared" si="47"/>
        <v>7</v>
      </c>
      <c r="W140" s="364">
        <f t="shared" si="47"/>
        <v>7</v>
      </c>
      <c r="X140" s="364">
        <f t="shared" si="47"/>
        <v>7</v>
      </c>
      <c r="Y140" s="372">
        <f t="shared" si="47"/>
        <v>7</v>
      </c>
      <c r="Z140" s="364">
        <f t="shared" si="47"/>
        <v>7</v>
      </c>
      <c r="AA140" s="372">
        <f t="shared" si="47"/>
        <v>7</v>
      </c>
      <c r="AB140" s="380">
        <f t="shared" si="47"/>
        <v>7</v>
      </c>
      <c r="AC140" s="364">
        <f t="shared" si="47"/>
        <v>7</v>
      </c>
      <c r="AD140" s="364">
        <f t="shared" si="45"/>
        <v>7</v>
      </c>
      <c r="AE140" s="364">
        <f t="shared" si="45"/>
        <v>7</v>
      </c>
      <c r="AF140" s="364">
        <f t="shared" si="45"/>
        <v>7</v>
      </c>
      <c r="AG140" s="364">
        <f t="shared" si="45"/>
        <v>7</v>
      </c>
      <c r="AH140" s="364">
        <f t="shared" si="45"/>
        <v>7</v>
      </c>
      <c r="AI140" s="364">
        <f t="shared" si="45"/>
        <v>7</v>
      </c>
      <c r="AJ140" s="364">
        <f t="shared" si="45"/>
        <v>7</v>
      </c>
      <c r="AK140" s="364">
        <f t="shared" si="45"/>
        <v>7</v>
      </c>
      <c r="AL140" s="364">
        <f t="shared" si="45"/>
        <v>7</v>
      </c>
      <c r="AM140" s="364">
        <f t="shared" si="45"/>
        <v>7</v>
      </c>
      <c r="AN140" s="364">
        <f t="shared" si="45"/>
        <v>7</v>
      </c>
      <c r="AO140" s="364">
        <f t="shared" si="45"/>
        <v>7</v>
      </c>
      <c r="AP140" s="364">
        <f t="shared" si="45"/>
        <v>7</v>
      </c>
      <c r="AQ140" s="364">
        <f t="shared" si="45"/>
        <v>7</v>
      </c>
      <c r="AR140" s="364">
        <f t="shared" si="45"/>
        <v>7</v>
      </c>
      <c r="AS140" s="364">
        <f t="shared" si="45"/>
        <v>7</v>
      </c>
      <c r="AT140" s="364">
        <f t="shared" si="45"/>
        <v>7</v>
      </c>
      <c r="AU140" s="364">
        <f t="shared" si="45"/>
        <v>7</v>
      </c>
      <c r="AV140" s="364">
        <f t="shared" si="45"/>
        <v>7</v>
      </c>
      <c r="AW140" s="364">
        <f t="shared" si="45"/>
        <v>7</v>
      </c>
      <c r="AX140" s="364">
        <f t="shared" si="45"/>
        <v>7</v>
      </c>
      <c r="AY140" s="364">
        <f t="shared" si="45"/>
        <v>7</v>
      </c>
      <c r="AZ140" s="364">
        <f t="shared" si="45"/>
        <v>7</v>
      </c>
      <c r="BA140" s="364">
        <f t="shared" si="45"/>
        <v>7</v>
      </c>
      <c r="BB140" s="364">
        <f t="shared" si="45"/>
        <v>7</v>
      </c>
      <c r="BC140" s="364">
        <f t="shared" si="45"/>
        <v>7</v>
      </c>
      <c r="BD140" s="364">
        <f t="shared" si="45"/>
        <v>7</v>
      </c>
      <c r="BE140" s="364">
        <f t="shared" si="45"/>
        <v>7</v>
      </c>
      <c r="BF140" s="364">
        <f t="shared" si="45"/>
        <v>7</v>
      </c>
      <c r="BG140" s="364">
        <f t="shared" si="45"/>
        <v>7</v>
      </c>
      <c r="BH140" s="364">
        <f t="shared" si="45"/>
        <v>7</v>
      </c>
      <c r="BI140" s="364">
        <f t="shared" si="45"/>
        <v>7</v>
      </c>
      <c r="BJ140" s="364">
        <f t="shared" si="45"/>
        <v>7</v>
      </c>
      <c r="BK140" s="364">
        <f t="shared" si="45"/>
        <v>7</v>
      </c>
      <c r="BL140" s="364">
        <f t="shared" si="45"/>
        <v>7</v>
      </c>
      <c r="BM140" s="364">
        <f t="shared" si="45"/>
        <v>7</v>
      </c>
      <c r="BN140" s="364">
        <f t="shared" si="45"/>
        <v>7</v>
      </c>
      <c r="BO140" s="364">
        <f t="shared" si="45"/>
        <v>7</v>
      </c>
      <c r="BP140" s="364">
        <f t="shared" si="45"/>
        <v>7</v>
      </c>
      <c r="BQ140" s="364">
        <f t="shared" si="45"/>
        <v>7</v>
      </c>
      <c r="BR140" s="364">
        <f t="shared" si="45"/>
        <v>7</v>
      </c>
      <c r="BS140" s="364">
        <f t="shared" si="45"/>
        <v>7</v>
      </c>
      <c r="BT140" s="398"/>
      <c r="BV140" s="50" t="s">
        <v>272</v>
      </c>
    </row>
    <row r="141" spans="1:74" customFormat="1" ht="14.4" x14ac:dyDescent="0.3">
      <c r="A141" s="35"/>
      <c r="B141" s="82" t="s">
        <v>179</v>
      </c>
      <c r="C141" s="35"/>
      <c r="D141" s="42"/>
      <c r="E141" s="35"/>
      <c r="F141" s="260"/>
      <c r="G141" s="260"/>
      <c r="H141" s="260"/>
      <c r="I141" s="260"/>
      <c r="J141" s="442"/>
      <c r="K141" s="444"/>
      <c r="L141" s="442"/>
      <c r="M141" s="443"/>
      <c r="N141" s="51"/>
      <c r="O141" s="524"/>
      <c r="P141" s="522"/>
      <c r="Q141" s="51"/>
      <c r="R141" s="51"/>
      <c r="S141" s="51"/>
      <c r="T141" s="526"/>
      <c r="U141" s="51"/>
      <c r="V141" s="51"/>
      <c r="W141" s="51"/>
      <c r="X141" s="51"/>
      <c r="Y141" s="522"/>
      <c r="Z141" s="51"/>
      <c r="AA141" s="522"/>
      <c r="AB141" s="527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399"/>
      <c r="BV141" s="116"/>
    </row>
    <row r="142" spans="1:74" s="50" customFormat="1" ht="14.4" x14ac:dyDescent="0.3">
      <c r="A142" s="51"/>
      <c r="B142" s="83" t="s">
        <v>180</v>
      </c>
      <c r="C142" s="261" t="s">
        <v>34</v>
      </c>
      <c r="D142" s="386">
        <v>544.85490684657657</v>
      </c>
      <c r="E142" s="262" t="s">
        <v>14</v>
      </c>
      <c r="F142" s="264" t="s">
        <v>7</v>
      </c>
      <c r="G142" s="315"/>
      <c r="H142" s="315"/>
      <c r="I142" s="315"/>
      <c r="J142" s="440"/>
      <c r="K142" s="440"/>
      <c r="L142" s="440"/>
      <c r="M142" s="441"/>
      <c r="N142" s="364">
        <v>1</v>
      </c>
      <c r="O142" s="380">
        <v>1</v>
      </c>
      <c r="P142" s="372">
        <v>1</v>
      </c>
      <c r="Q142" s="364">
        <v>1</v>
      </c>
      <c r="R142" s="364">
        <v>1</v>
      </c>
      <c r="S142" s="364">
        <v>1</v>
      </c>
      <c r="T142" s="364">
        <v>1</v>
      </c>
      <c r="U142" s="364">
        <v>1</v>
      </c>
      <c r="V142" s="364">
        <v>1</v>
      </c>
      <c r="W142" s="364">
        <v>1</v>
      </c>
      <c r="X142" s="364">
        <v>1</v>
      </c>
      <c r="Y142" s="372">
        <v>1</v>
      </c>
      <c r="Z142" s="364">
        <v>1</v>
      </c>
      <c r="AA142" s="372">
        <v>1</v>
      </c>
      <c r="AB142" s="380">
        <v>1</v>
      </c>
      <c r="AC142" s="364">
        <v>1</v>
      </c>
      <c r="AD142" s="364">
        <v>1</v>
      </c>
      <c r="AE142" s="364">
        <v>1</v>
      </c>
      <c r="AF142" s="364">
        <v>1</v>
      </c>
      <c r="AG142" s="364">
        <v>1</v>
      </c>
      <c r="AH142" s="364">
        <v>1</v>
      </c>
      <c r="AI142" s="364">
        <v>1</v>
      </c>
      <c r="AJ142" s="364">
        <v>1</v>
      </c>
      <c r="AK142" s="364">
        <v>1</v>
      </c>
      <c r="AL142" s="364">
        <v>1</v>
      </c>
      <c r="AM142" s="364">
        <v>1</v>
      </c>
      <c r="AN142" s="364">
        <v>1</v>
      </c>
      <c r="AO142" s="364">
        <v>1</v>
      </c>
      <c r="AP142" s="364">
        <v>1</v>
      </c>
      <c r="AQ142" s="364">
        <v>1</v>
      </c>
      <c r="AR142" s="364">
        <v>1</v>
      </c>
      <c r="AS142" s="364">
        <v>1</v>
      </c>
      <c r="AT142" s="364">
        <v>1</v>
      </c>
      <c r="AU142" s="364">
        <v>1</v>
      </c>
      <c r="AV142" s="364">
        <v>1</v>
      </c>
      <c r="AW142" s="364">
        <v>1</v>
      </c>
      <c r="AX142" s="364">
        <v>1</v>
      </c>
      <c r="AY142" s="364">
        <v>1</v>
      </c>
      <c r="AZ142" s="364">
        <v>1</v>
      </c>
      <c r="BA142" s="364">
        <v>1</v>
      </c>
      <c r="BB142" s="364">
        <v>1</v>
      </c>
      <c r="BC142" s="364">
        <v>1</v>
      </c>
      <c r="BD142" s="364">
        <v>1</v>
      </c>
      <c r="BE142" s="364">
        <v>1</v>
      </c>
      <c r="BF142" s="364">
        <v>1</v>
      </c>
      <c r="BG142" s="364">
        <v>1</v>
      </c>
      <c r="BH142" s="364">
        <v>1</v>
      </c>
      <c r="BI142" s="364">
        <v>1</v>
      </c>
      <c r="BJ142" s="364">
        <v>1</v>
      </c>
      <c r="BK142" s="364">
        <v>1</v>
      </c>
      <c r="BL142" s="364">
        <v>1</v>
      </c>
      <c r="BM142" s="364">
        <v>1</v>
      </c>
      <c r="BN142" s="364">
        <v>1</v>
      </c>
      <c r="BO142" s="364">
        <v>1</v>
      </c>
      <c r="BP142" s="364">
        <v>1</v>
      </c>
      <c r="BQ142" s="364">
        <v>1</v>
      </c>
      <c r="BR142" s="364">
        <v>1</v>
      </c>
      <c r="BS142" s="364">
        <v>1</v>
      </c>
      <c r="BT142" s="398"/>
      <c r="BV142" s="50" t="s">
        <v>270</v>
      </c>
    </row>
    <row r="143" spans="1:74" s="50" customFormat="1" ht="14.4" x14ac:dyDescent="0.3">
      <c r="A143" s="51"/>
      <c r="B143" s="83" t="s">
        <v>181</v>
      </c>
      <c r="C143" s="261" t="s">
        <v>34</v>
      </c>
      <c r="D143" s="386">
        <v>210.80072877134367</v>
      </c>
      <c r="E143" s="262" t="s">
        <v>14</v>
      </c>
      <c r="F143" s="264" t="s">
        <v>7</v>
      </c>
      <c r="G143" s="315"/>
      <c r="H143" s="315"/>
      <c r="I143" s="315"/>
      <c r="J143" s="440"/>
      <c r="K143" s="440"/>
      <c r="L143" s="440"/>
      <c r="M143" s="441"/>
      <c r="N143" s="364">
        <v>1</v>
      </c>
      <c r="O143" s="380">
        <v>1</v>
      </c>
      <c r="P143" s="372">
        <v>1</v>
      </c>
      <c r="Q143" s="364">
        <v>1</v>
      </c>
      <c r="R143" s="364">
        <v>1</v>
      </c>
      <c r="S143" s="364">
        <v>1</v>
      </c>
      <c r="T143" s="364">
        <v>1</v>
      </c>
      <c r="U143" s="364">
        <v>1</v>
      </c>
      <c r="V143" s="364">
        <v>1</v>
      </c>
      <c r="W143" s="364">
        <v>1</v>
      </c>
      <c r="X143" s="364">
        <v>1</v>
      </c>
      <c r="Y143" s="372">
        <v>1</v>
      </c>
      <c r="Z143" s="364">
        <v>1</v>
      </c>
      <c r="AA143" s="372">
        <v>1</v>
      </c>
      <c r="AB143" s="380">
        <v>1</v>
      </c>
      <c r="AC143" s="364">
        <v>1</v>
      </c>
      <c r="AD143" s="364">
        <v>1</v>
      </c>
      <c r="AE143" s="364">
        <v>1</v>
      </c>
      <c r="AF143" s="364">
        <v>1</v>
      </c>
      <c r="AG143" s="364">
        <v>1</v>
      </c>
      <c r="AH143" s="364">
        <v>1</v>
      </c>
      <c r="AI143" s="364">
        <v>1</v>
      </c>
      <c r="AJ143" s="364">
        <v>1</v>
      </c>
      <c r="AK143" s="364">
        <v>1</v>
      </c>
      <c r="AL143" s="364">
        <v>1</v>
      </c>
      <c r="AM143" s="364">
        <v>1</v>
      </c>
      <c r="AN143" s="364">
        <v>1</v>
      </c>
      <c r="AO143" s="364">
        <v>1</v>
      </c>
      <c r="AP143" s="364">
        <v>1</v>
      </c>
      <c r="AQ143" s="364">
        <v>1</v>
      </c>
      <c r="AR143" s="364">
        <v>1</v>
      </c>
      <c r="AS143" s="364">
        <v>1</v>
      </c>
      <c r="AT143" s="364">
        <v>1</v>
      </c>
      <c r="AU143" s="364">
        <v>1</v>
      </c>
      <c r="AV143" s="364">
        <v>1</v>
      </c>
      <c r="AW143" s="364">
        <v>1</v>
      </c>
      <c r="AX143" s="364">
        <v>1</v>
      </c>
      <c r="AY143" s="364">
        <v>1</v>
      </c>
      <c r="AZ143" s="364">
        <v>1</v>
      </c>
      <c r="BA143" s="364">
        <v>1</v>
      </c>
      <c r="BB143" s="364">
        <v>1</v>
      </c>
      <c r="BC143" s="364">
        <v>1</v>
      </c>
      <c r="BD143" s="364">
        <v>1</v>
      </c>
      <c r="BE143" s="364">
        <v>1</v>
      </c>
      <c r="BF143" s="364">
        <v>1</v>
      </c>
      <c r="BG143" s="364">
        <v>1</v>
      </c>
      <c r="BH143" s="364">
        <v>1</v>
      </c>
      <c r="BI143" s="364">
        <v>1</v>
      </c>
      <c r="BJ143" s="364">
        <v>1</v>
      </c>
      <c r="BK143" s="364">
        <v>1</v>
      </c>
      <c r="BL143" s="364">
        <v>1</v>
      </c>
      <c r="BM143" s="364">
        <v>1</v>
      </c>
      <c r="BN143" s="364">
        <v>1</v>
      </c>
      <c r="BO143" s="364">
        <v>1</v>
      </c>
      <c r="BP143" s="364">
        <v>1</v>
      </c>
      <c r="BQ143" s="364">
        <v>1</v>
      </c>
      <c r="BR143" s="364">
        <v>1</v>
      </c>
      <c r="BS143" s="364">
        <v>1</v>
      </c>
      <c r="BT143" s="398"/>
      <c r="BV143" s="50" t="s">
        <v>270</v>
      </c>
    </row>
    <row r="144" spans="1:74" s="50" customFormat="1" ht="14.4" x14ac:dyDescent="0.3">
      <c r="A144" s="51"/>
      <c r="B144" s="83" t="s">
        <v>182</v>
      </c>
      <c r="C144" s="261" t="s">
        <v>34</v>
      </c>
      <c r="D144" s="386">
        <v>200.44184758416679</v>
      </c>
      <c r="E144" s="262" t="s">
        <v>14</v>
      </c>
      <c r="F144" s="264" t="s">
        <v>7</v>
      </c>
      <c r="G144" s="315"/>
      <c r="H144" s="315"/>
      <c r="I144" s="315"/>
      <c r="J144" s="440"/>
      <c r="K144" s="440"/>
      <c r="L144" s="440"/>
      <c r="M144" s="441"/>
      <c r="N144" s="364">
        <v>2</v>
      </c>
      <c r="O144" s="380">
        <v>2</v>
      </c>
      <c r="P144" s="372">
        <v>2</v>
      </c>
      <c r="Q144" s="364">
        <v>3</v>
      </c>
      <c r="R144" s="364">
        <v>3</v>
      </c>
      <c r="S144" s="364">
        <v>3</v>
      </c>
      <c r="T144" s="364">
        <v>3</v>
      </c>
      <c r="U144" s="364">
        <v>3</v>
      </c>
      <c r="V144" s="364">
        <v>3</v>
      </c>
      <c r="W144" s="364">
        <v>3</v>
      </c>
      <c r="X144" s="364">
        <v>3</v>
      </c>
      <c r="Y144" s="372">
        <v>3</v>
      </c>
      <c r="Z144" s="364">
        <v>3</v>
      </c>
      <c r="AA144" s="372">
        <v>3</v>
      </c>
      <c r="AB144" s="380">
        <v>3</v>
      </c>
      <c r="AC144" s="364">
        <v>3</v>
      </c>
      <c r="AD144" s="364">
        <v>3</v>
      </c>
      <c r="AE144" s="364">
        <v>3</v>
      </c>
      <c r="AF144" s="364">
        <v>3</v>
      </c>
      <c r="AG144" s="364">
        <v>3</v>
      </c>
      <c r="AH144" s="364">
        <v>3</v>
      </c>
      <c r="AI144" s="364">
        <v>3</v>
      </c>
      <c r="AJ144" s="364">
        <v>3</v>
      </c>
      <c r="AK144" s="364">
        <v>3</v>
      </c>
      <c r="AL144" s="364">
        <v>3</v>
      </c>
      <c r="AM144" s="364">
        <v>3</v>
      </c>
      <c r="AN144" s="364">
        <v>3</v>
      </c>
      <c r="AO144" s="364">
        <v>3</v>
      </c>
      <c r="AP144" s="364">
        <v>3</v>
      </c>
      <c r="AQ144" s="364">
        <v>3</v>
      </c>
      <c r="AR144" s="364">
        <v>3</v>
      </c>
      <c r="AS144" s="364">
        <v>3</v>
      </c>
      <c r="AT144" s="364">
        <v>3</v>
      </c>
      <c r="AU144" s="364">
        <v>3</v>
      </c>
      <c r="AV144" s="364">
        <v>3</v>
      </c>
      <c r="AW144" s="364">
        <v>3</v>
      </c>
      <c r="AX144" s="364">
        <v>3</v>
      </c>
      <c r="AY144" s="364">
        <v>3</v>
      </c>
      <c r="AZ144" s="364">
        <v>3</v>
      </c>
      <c r="BA144" s="364">
        <v>3</v>
      </c>
      <c r="BB144" s="364">
        <v>3</v>
      </c>
      <c r="BC144" s="364">
        <v>3</v>
      </c>
      <c r="BD144" s="364">
        <v>3</v>
      </c>
      <c r="BE144" s="364">
        <v>3</v>
      </c>
      <c r="BF144" s="364">
        <v>3</v>
      </c>
      <c r="BG144" s="364">
        <v>3</v>
      </c>
      <c r="BH144" s="364">
        <v>3</v>
      </c>
      <c r="BI144" s="364">
        <v>3</v>
      </c>
      <c r="BJ144" s="364">
        <v>3</v>
      </c>
      <c r="BK144" s="364">
        <v>3</v>
      </c>
      <c r="BL144" s="364">
        <v>3</v>
      </c>
      <c r="BM144" s="364">
        <v>3</v>
      </c>
      <c r="BN144" s="364">
        <v>3</v>
      </c>
      <c r="BO144" s="364">
        <v>3</v>
      </c>
      <c r="BP144" s="364">
        <v>3</v>
      </c>
      <c r="BQ144" s="364">
        <v>3</v>
      </c>
      <c r="BR144" s="364">
        <v>3</v>
      </c>
      <c r="BS144" s="364">
        <v>3</v>
      </c>
      <c r="BT144" s="398"/>
      <c r="BV144" s="50" t="s">
        <v>270</v>
      </c>
    </row>
    <row r="145" spans="1:74" s="50" customFormat="1" ht="14.4" x14ac:dyDescent="0.3">
      <c r="A145" s="51"/>
      <c r="B145" s="83" t="s">
        <v>183</v>
      </c>
      <c r="C145" s="261" t="s">
        <v>34</v>
      </c>
      <c r="D145" s="386">
        <v>141.0802234919328</v>
      </c>
      <c r="E145" s="262" t="s">
        <v>14</v>
      </c>
      <c r="F145" s="264" t="s">
        <v>7</v>
      </c>
      <c r="G145" s="315"/>
      <c r="H145" s="315"/>
      <c r="I145" s="315"/>
      <c r="J145" s="440"/>
      <c r="K145" s="440"/>
      <c r="L145" s="440"/>
      <c r="M145" s="441"/>
      <c r="N145" s="364">
        <v>2</v>
      </c>
      <c r="O145" s="380">
        <v>2</v>
      </c>
      <c r="P145" s="372">
        <v>2</v>
      </c>
      <c r="Q145" s="364">
        <v>3</v>
      </c>
      <c r="R145" s="364">
        <v>3</v>
      </c>
      <c r="S145" s="364">
        <v>3</v>
      </c>
      <c r="T145" s="364">
        <v>3</v>
      </c>
      <c r="U145" s="364">
        <v>3</v>
      </c>
      <c r="V145" s="364">
        <v>3</v>
      </c>
      <c r="W145" s="364">
        <v>3</v>
      </c>
      <c r="X145" s="364">
        <v>3</v>
      </c>
      <c r="Y145" s="372">
        <v>3</v>
      </c>
      <c r="Z145" s="364">
        <v>3</v>
      </c>
      <c r="AA145" s="372">
        <v>3</v>
      </c>
      <c r="AB145" s="380">
        <v>3</v>
      </c>
      <c r="AC145" s="364">
        <v>3</v>
      </c>
      <c r="AD145" s="364">
        <v>3</v>
      </c>
      <c r="AE145" s="364">
        <v>3</v>
      </c>
      <c r="AF145" s="364">
        <v>3</v>
      </c>
      <c r="AG145" s="364">
        <v>3</v>
      </c>
      <c r="AH145" s="364">
        <v>3</v>
      </c>
      <c r="AI145" s="364">
        <v>3</v>
      </c>
      <c r="AJ145" s="364">
        <v>3</v>
      </c>
      <c r="AK145" s="364">
        <v>3</v>
      </c>
      <c r="AL145" s="364">
        <v>3</v>
      </c>
      <c r="AM145" s="364">
        <v>3</v>
      </c>
      <c r="AN145" s="364">
        <v>3</v>
      </c>
      <c r="AO145" s="364">
        <v>3</v>
      </c>
      <c r="AP145" s="364">
        <v>3</v>
      </c>
      <c r="AQ145" s="364">
        <v>3</v>
      </c>
      <c r="AR145" s="364">
        <v>3</v>
      </c>
      <c r="AS145" s="364">
        <v>3</v>
      </c>
      <c r="AT145" s="364">
        <v>3</v>
      </c>
      <c r="AU145" s="364">
        <v>3</v>
      </c>
      <c r="AV145" s="364">
        <v>3</v>
      </c>
      <c r="AW145" s="364">
        <v>3</v>
      </c>
      <c r="AX145" s="364">
        <v>3</v>
      </c>
      <c r="AY145" s="364">
        <v>3</v>
      </c>
      <c r="AZ145" s="364">
        <v>3</v>
      </c>
      <c r="BA145" s="364">
        <v>3</v>
      </c>
      <c r="BB145" s="364">
        <v>3</v>
      </c>
      <c r="BC145" s="364">
        <v>3</v>
      </c>
      <c r="BD145" s="364">
        <v>3</v>
      </c>
      <c r="BE145" s="364">
        <v>3</v>
      </c>
      <c r="BF145" s="364">
        <v>3</v>
      </c>
      <c r="BG145" s="364">
        <v>3</v>
      </c>
      <c r="BH145" s="364">
        <v>3</v>
      </c>
      <c r="BI145" s="364">
        <v>3</v>
      </c>
      <c r="BJ145" s="364">
        <v>3</v>
      </c>
      <c r="BK145" s="364">
        <v>3</v>
      </c>
      <c r="BL145" s="364">
        <v>3</v>
      </c>
      <c r="BM145" s="364">
        <v>3</v>
      </c>
      <c r="BN145" s="364">
        <v>3</v>
      </c>
      <c r="BO145" s="364">
        <v>3</v>
      </c>
      <c r="BP145" s="364">
        <v>3</v>
      </c>
      <c r="BQ145" s="364">
        <v>3</v>
      </c>
      <c r="BR145" s="364">
        <v>3</v>
      </c>
      <c r="BS145" s="364">
        <v>3</v>
      </c>
      <c r="BT145" s="398"/>
      <c r="BV145" s="50" t="s">
        <v>270</v>
      </c>
    </row>
    <row r="146" spans="1:74" customFormat="1" ht="14.4" x14ac:dyDescent="0.3">
      <c r="A146" s="35"/>
      <c r="B146" s="82" t="s">
        <v>184</v>
      </c>
      <c r="C146" s="35"/>
      <c r="D146" s="42"/>
      <c r="E146" s="35"/>
      <c r="F146" s="260"/>
      <c r="G146" s="260"/>
      <c r="H146" s="260"/>
      <c r="I146" s="260"/>
      <c r="J146" s="442"/>
      <c r="K146" s="444"/>
      <c r="L146" s="442"/>
      <c r="M146" s="443"/>
      <c r="N146" s="51"/>
      <c r="O146" s="524"/>
      <c r="P146" s="522"/>
      <c r="Q146" s="51"/>
      <c r="R146" s="51"/>
      <c r="S146" s="51"/>
      <c r="T146" s="523"/>
      <c r="U146" s="51"/>
      <c r="V146" s="51"/>
      <c r="W146" s="51"/>
      <c r="X146" s="51"/>
      <c r="Y146" s="522"/>
      <c r="Z146" s="51"/>
      <c r="AA146" s="522"/>
      <c r="AB146" s="524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399"/>
      <c r="BV146" s="116"/>
    </row>
    <row r="147" spans="1:74" s="50" customFormat="1" ht="14.4" x14ac:dyDescent="0.3">
      <c r="A147" s="51"/>
      <c r="B147" s="83" t="s">
        <v>185</v>
      </c>
      <c r="C147" s="261" t="s">
        <v>34</v>
      </c>
      <c r="D147" s="386">
        <v>544.85490684657657</v>
      </c>
      <c r="E147" s="262" t="s">
        <v>14</v>
      </c>
      <c r="F147" s="264" t="s">
        <v>7</v>
      </c>
      <c r="G147" s="315"/>
      <c r="H147" s="315"/>
      <c r="I147" s="315"/>
      <c r="J147" s="440"/>
      <c r="K147" s="440"/>
      <c r="L147" s="440"/>
      <c r="M147" s="441"/>
      <c r="N147" s="364">
        <v>1</v>
      </c>
      <c r="O147" s="380">
        <v>1</v>
      </c>
      <c r="P147" s="372">
        <v>1</v>
      </c>
      <c r="Q147" s="364">
        <v>1</v>
      </c>
      <c r="R147" s="364">
        <v>1</v>
      </c>
      <c r="S147" s="364">
        <v>1</v>
      </c>
      <c r="T147" s="364">
        <v>1</v>
      </c>
      <c r="U147" s="364">
        <v>1</v>
      </c>
      <c r="V147" s="364">
        <v>1</v>
      </c>
      <c r="W147" s="364">
        <v>1</v>
      </c>
      <c r="X147" s="364">
        <v>1</v>
      </c>
      <c r="Y147" s="372">
        <v>1</v>
      </c>
      <c r="Z147" s="364">
        <v>1</v>
      </c>
      <c r="AA147" s="372">
        <v>1</v>
      </c>
      <c r="AB147" s="380">
        <v>1</v>
      </c>
      <c r="AC147" s="364">
        <v>1</v>
      </c>
      <c r="AD147" s="364">
        <v>1</v>
      </c>
      <c r="AE147" s="364">
        <v>1</v>
      </c>
      <c r="AF147" s="364">
        <v>1</v>
      </c>
      <c r="AG147" s="364">
        <v>1</v>
      </c>
      <c r="AH147" s="364">
        <v>1</v>
      </c>
      <c r="AI147" s="364">
        <v>1</v>
      </c>
      <c r="AJ147" s="364">
        <v>1</v>
      </c>
      <c r="AK147" s="364">
        <v>1</v>
      </c>
      <c r="AL147" s="364">
        <v>1</v>
      </c>
      <c r="AM147" s="364">
        <v>1</v>
      </c>
      <c r="AN147" s="364">
        <v>1</v>
      </c>
      <c r="AO147" s="364">
        <v>1</v>
      </c>
      <c r="AP147" s="364">
        <v>1</v>
      </c>
      <c r="AQ147" s="364">
        <v>1</v>
      </c>
      <c r="AR147" s="364">
        <v>1</v>
      </c>
      <c r="AS147" s="364">
        <v>1</v>
      </c>
      <c r="AT147" s="364">
        <v>1</v>
      </c>
      <c r="AU147" s="364">
        <v>1</v>
      </c>
      <c r="AV147" s="364">
        <v>1</v>
      </c>
      <c r="AW147" s="364">
        <v>1</v>
      </c>
      <c r="AX147" s="364">
        <v>1</v>
      </c>
      <c r="AY147" s="364">
        <v>1</v>
      </c>
      <c r="AZ147" s="364">
        <v>1</v>
      </c>
      <c r="BA147" s="364">
        <v>1</v>
      </c>
      <c r="BB147" s="364">
        <v>1</v>
      </c>
      <c r="BC147" s="364">
        <v>1</v>
      </c>
      <c r="BD147" s="364">
        <v>1</v>
      </c>
      <c r="BE147" s="364">
        <v>1</v>
      </c>
      <c r="BF147" s="364">
        <v>1</v>
      </c>
      <c r="BG147" s="364">
        <v>1</v>
      </c>
      <c r="BH147" s="364">
        <v>1</v>
      </c>
      <c r="BI147" s="364">
        <v>1</v>
      </c>
      <c r="BJ147" s="364">
        <v>1</v>
      </c>
      <c r="BK147" s="364">
        <v>1</v>
      </c>
      <c r="BL147" s="364">
        <v>1</v>
      </c>
      <c r="BM147" s="364">
        <v>1</v>
      </c>
      <c r="BN147" s="364">
        <v>1</v>
      </c>
      <c r="BO147" s="364">
        <v>1</v>
      </c>
      <c r="BP147" s="364">
        <v>1</v>
      </c>
      <c r="BQ147" s="364">
        <v>1</v>
      </c>
      <c r="BR147" s="364">
        <v>1</v>
      </c>
      <c r="BS147" s="364">
        <v>1</v>
      </c>
      <c r="BT147" s="398"/>
      <c r="BV147" s="50" t="s">
        <v>270</v>
      </c>
    </row>
    <row r="148" spans="1:74" s="50" customFormat="1" ht="14.4" x14ac:dyDescent="0.3">
      <c r="A148" s="51"/>
      <c r="B148" s="83" t="s">
        <v>186</v>
      </c>
      <c r="C148" s="261" t="s">
        <v>34</v>
      </c>
      <c r="D148" s="386">
        <v>210.80072877134367</v>
      </c>
      <c r="E148" s="262" t="s">
        <v>14</v>
      </c>
      <c r="F148" s="264" t="s">
        <v>7</v>
      </c>
      <c r="G148" s="315"/>
      <c r="H148" s="315"/>
      <c r="I148" s="315"/>
      <c r="J148" s="440"/>
      <c r="K148" s="440"/>
      <c r="L148" s="440"/>
      <c r="M148" s="441"/>
      <c r="N148" s="364">
        <v>1</v>
      </c>
      <c r="O148" s="380">
        <v>1</v>
      </c>
      <c r="P148" s="372">
        <v>1</v>
      </c>
      <c r="Q148" s="364">
        <v>1</v>
      </c>
      <c r="R148" s="364">
        <v>1</v>
      </c>
      <c r="S148" s="364">
        <v>1</v>
      </c>
      <c r="T148" s="364">
        <v>1</v>
      </c>
      <c r="U148" s="364">
        <v>1</v>
      </c>
      <c r="V148" s="364">
        <v>1</v>
      </c>
      <c r="W148" s="364">
        <v>1</v>
      </c>
      <c r="X148" s="364">
        <v>1</v>
      </c>
      <c r="Y148" s="372">
        <v>1</v>
      </c>
      <c r="Z148" s="364">
        <v>1</v>
      </c>
      <c r="AA148" s="372">
        <v>1</v>
      </c>
      <c r="AB148" s="380">
        <v>1</v>
      </c>
      <c r="AC148" s="364">
        <v>1</v>
      </c>
      <c r="AD148" s="364">
        <v>1</v>
      </c>
      <c r="AE148" s="364">
        <v>1</v>
      </c>
      <c r="AF148" s="364">
        <v>1</v>
      </c>
      <c r="AG148" s="364">
        <v>1</v>
      </c>
      <c r="AH148" s="364">
        <v>1</v>
      </c>
      <c r="AI148" s="364">
        <v>1</v>
      </c>
      <c r="AJ148" s="364">
        <v>1</v>
      </c>
      <c r="AK148" s="364">
        <v>1</v>
      </c>
      <c r="AL148" s="364">
        <v>1</v>
      </c>
      <c r="AM148" s="364">
        <v>1</v>
      </c>
      <c r="AN148" s="364">
        <v>1</v>
      </c>
      <c r="AO148" s="364">
        <v>1</v>
      </c>
      <c r="AP148" s="364">
        <v>1</v>
      </c>
      <c r="AQ148" s="364">
        <v>1</v>
      </c>
      <c r="AR148" s="364">
        <v>1</v>
      </c>
      <c r="AS148" s="364">
        <v>1</v>
      </c>
      <c r="AT148" s="364">
        <v>1</v>
      </c>
      <c r="AU148" s="364">
        <v>1</v>
      </c>
      <c r="AV148" s="364">
        <v>1</v>
      </c>
      <c r="AW148" s="364">
        <v>1</v>
      </c>
      <c r="AX148" s="364">
        <v>1</v>
      </c>
      <c r="AY148" s="364">
        <v>1</v>
      </c>
      <c r="AZ148" s="364">
        <v>1</v>
      </c>
      <c r="BA148" s="364">
        <v>1</v>
      </c>
      <c r="BB148" s="364">
        <v>1</v>
      </c>
      <c r="BC148" s="364">
        <v>1</v>
      </c>
      <c r="BD148" s="364">
        <v>1</v>
      </c>
      <c r="BE148" s="364">
        <v>1</v>
      </c>
      <c r="BF148" s="364">
        <v>1</v>
      </c>
      <c r="BG148" s="364">
        <v>1</v>
      </c>
      <c r="BH148" s="364">
        <v>1</v>
      </c>
      <c r="BI148" s="364">
        <v>1</v>
      </c>
      <c r="BJ148" s="364">
        <v>1</v>
      </c>
      <c r="BK148" s="364">
        <v>1</v>
      </c>
      <c r="BL148" s="364">
        <v>1</v>
      </c>
      <c r="BM148" s="364">
        <v>1</v>
      </c>
      <c r="BN148" s="364">
        <v>1</v>
      </c>
      <c r="BO148" s="364">
        <v>1</v>
      </c>
      <c r="BP148" s="364">
        <v>1</v>
      </c>
      <c r="BQ148" s="364">
        <v>1</v>
      </c>
      <c r="BR148" s="364">
        <v>1</v>
      </c>
      <c r="BS148" s="364">
        <v>1</v>
      </c>
      <c r="BT148" s="398"/>
      <c r="BV148" s="50" t="s">
        <v>270</v>
      </c>
    </row>
    <row r="149" spans="1:74" s="50" customFormat="1" ht="14.4" x14ac:dyDescent="0.3">
      <c r="A149" s="51"/>
      <c r="B149" s="83" t="s">
        <v>187</v>
      </c>
      <c r="C149" s="261" t="s">
        <v>34</v>
      </c>
      <c r="D149" s="386">
        <v>200.44184758416679</v>
      </c>
      <c r="E149" s="262" t="s">
        <v>14</v>
      </c>
      <c r="F149" s="264" t="s">
        <v>7</v>
      </c>
      <c r="G149" s="315"/>
      <c r="H149" s="315"/>
      <c r="I149" s="315"/>
      <c r="J149" s="440"/>
      <c r="K149" s="440"/>
      <c r="L149" s="440"/>
      <c r="M149" s="441"/>
      <c r="N149" s="364">
        <v>2</v>
      </c>
      <c r="O149" s="380">
        <v>2</v>
      </c>
      <c r="P149" s="372">
        <v>2</v>
      </c>
      <c r="Q149" s="364">
        <v>2</v>
      </c>
      <c r="R149" s="364">
        <v>2</v>
      </c>
      <c r="S149" s="364">
        <v>2</v>
      </c>
      <c r="T149" s="364">
        <v>2</v>
      </c>
      <c r="U149" s="364">
        <v>2</v>
      </c>
      <c r="V149" s="364">
        <v>2</v>
      </c>
      <c r="W149" s="364">
        <v>2</v>
      </c>
      <c r="X149" s="364">
        <v>2</v>
      </c>
      <c r="Y149" s="372">
        <v>2</v>
      </c>
      <c r="Z149" s="364">
        <v>2</v>
      </c>
      <c r="AA149" s="372">
        <v>2</v>
      </c>
      <c r="AB149" s="380">
        <v>2</v>
      </c>
      <c r="AC149" s="364">
        <v>2</v>
      </c>
      <c r="AD149" s="364">
        <v>2</v>
      </c>
      <c r="AE149" s="364">
        <v>2</v>
      </c>
      <c r="AF149" s="364">
        <v>2</v>
      </c>
      <c r="AG149" s="364">
        <v>2</v>
      </c>
      <c r="AH149" s="364">
        <v>2</v>
      </c>
      <c r="AI149" s="364">
        <v>2</v>
      </c>
      <c r="AJ149" s="364">
        <v>2</v>
      </c>
      <c r="AK149" s="364">
        <v>2</v>
      </c>
      <c r="AL149" s="364">
        <v>2</v>
      </c>
      <c r="AM149" s="364">
        <v>2</v>
      </c>
      <c r="AN149" s="364">
        <v>2</v>
      </c>
      <c r="AO149" s="364">
        <v>2</v>
      </c>
      <c r="AP149" s="364">
        <v>2</v>
      </c>
      <c r="AQ149" s="364">
        <v>2</v>
      </c>
      <c r="AR149" s="364">
        <v>2</v>
      </c>
      <c r="AS149" s="364">
        <v>2</v>
      </c>
      <c r="AT149" s="364">
        <v>2</v>
      </c>
      <c r="AU149" s="364">
        <v>2</v>
      </c>
      <c r="AV149" s="364">
        <v>2</v>
      </c>
      <c r="AW149" s="364">
        <v>2</v>
      </c>
      <c r="AX149" s="364">
        <v>2</v>
      </c>
      <c r="AY149" s="364">
        <v>2</v>
      </c>
      <c r="AZ149" s="364">
        <v>2</v>
      </c>
      <c r="BA149" s="364">
        <v>2</v>
      </c>
      <c r="BB149" s="364">
        <v>2</v>
      </c>
      <c r="BC149" s="364">
        <v>2</v>
      </c>
      <c r="BD149" s="364">
        <v>2</v>
      </c>
      <c r="BE149" s="364">
        <v>2</v>
      </c>
      <c r="BF149" s="364">
        <v>2</v>
      </c>
      <c r="BG149" s="364">
        <v>2</v>
      </c>
      <c r="BH149" s="364">
        <v>2</v>
      </c>
      <c r="BI149" s="364">
        <v>2</v>
      </c>
      <c r="BJ149" s="364">
        <v>2</v>
      </c>
      <c r="BK149" s="364">
        <v>2</v>
      </c>
      <c r="BL149" s="364">
        <v>2</v>
      </c>
      <c r="BM149" s="364">
        <v>2</v>
      </c>
      <c r="BN149" s="364">
        <v>2</v>
      </c>
      <c r="BO149" s="364">
        <v>2</v>
      </c>
      <c r="BP149" s="364">
        <v>2</v>
      </c>
      <c r="BQ149" s="364">
        <v>2</v>
      </c>
      <c r="BR149" s="364">
        <v>2</v>
      </c>
      <c r="BS149" s="364">
        <v>2</v>
      </c>
      <c r="BT149" s="398"/>
      <c r="BV149" s="50" t="s">
        <v>270</v>
      </c>
    </row>
    <row r="150" spans="1:74" s="50" customFormat="1" ht="14.4" x14ac:dyDescent="0.3">
      <c r="A150" s="51"/>
      <c r="B150" s="83" t="s">
        <v>32</v>
      </c>
      <c r="C150" s="261" t="s">
        <v>34</v>
      </c>
      <c r="D150" s="386">
        <v>232.72454899796293</v>
      </c>
      <c r="E150" s="262" t="s">
        <v>14</v>
      </c>
      <c r="F150" s="264" t="s">
        <v>7</v>
      </c>
      <c r="G150" s="315"/>
      <c r="H150" s="315"/>
      <c r="I150" s="315"/>
      <c r="J150" s="440"/>
      <c r="K150" s="440"/>
      <c r="L150" s="440"/>
      <c r="M150" s="441"/>
      <c r="N150" s="364">
        <v>2</v>
      </c>
      <c r="O150" s="380">
        <v>2</v>
      </c>
      <c r="P150" s="372">
        <v>2</v>
      </c>
      <c r="Q150" s="364">
        <v>2</v>
      </c>
      <c r="R150" s="364">
        <v>2</v>
      </c>
      <c r="S150" s="364">
        <v>2</v>
      </c>
      <c r="T150" s="364">
        <v>2</v>
      </c>
      <c r="U150" s="364">
        <v>2</v>
      </c>
      <c r="V150" s="364">
        <v>2</v>
      </c>
      <c r="W150" s="364">
        <v>2</v>
      </c>
      <c r="X150" s="364">
        <v>2</v>
      </c>
      <c r="Y150" s="372">
        <v>2</v>
      </c>
      <c r="Z150" s="364">
        <v>2</v>
      </c>
      <c r="AA150" s="372">
        <v>2</v>
      </c>
      <c r="AB150" s="380">
        <v>2</v>
      </c>
      <c r="AC150" s="364">
        <v>2</v>
      </c>
      <c r="AD150" s="364">
        <v>2</v>
      </c>
      <c r="AE150" s="364">
        <v>2</v>
      </c>
      <c r="AF150" s="364">
        <v>2</v>
      </c>
      <c r="AG150" s="364">
        <v>2</v>
      </c>
      <c r="AH150" s="364">
        <v>2</v>
      </c>
      <c r="AI150" s="364">
        <v>2</v>
      </c>
      <c r="AJ150" s="364">
        <v>2</v>
      </c>
      <c r="AK150" s="364">
        <v>2</v>
      </c>
      <c r="AL150" s="364">
        <v>2</v>
      </c>
      <c r="AM150" s="364">
        <v>2</v>
      </c>
      <c r="AN150" s="364">
        <v>2</v>
      </c>
      <c r="AO150" s="364">
        <v>2</v>
      </c>
      <c r="AP150" s="364">
        <v>2</v>
      </c>
      <c r="AQ150" s="364">
        <v>2</v>
      </c>
      <c r="AR150" s="364">
        <v>2</v>
      </c>
      <c r="AS150" s="364">
        <v>2</v>
      </c>
      <c r="AT150" s="364">
        <v>2</v>
      </c>
      <c r="AU150" s="364">
        <v>2</v>
      </c>
      <c r="AV150" s="364">
        <v>2</v>
      </c>
      <c r="AW150" s="364">
        <v>2</v>
      </c>
      <c r="AX150" s="364">
        <v>2</v>
      </c>
      <c r="AY150" s="364">
        <v>2</v>
      </c>
      <c r="AZ150" s="364">
        <v>2</v>
      </c>
      <c r="BA150" s="364">
        <v>2</v>
      </c>
      <c r="BB150" s="364">
        <v>2</v>
      </c>
      <c r="BC150" s="364">
        <v>2</v>
      </c>
      <c r="BD150" s="364">
        <v>2</v>
      </c>
      <c r="BE150" s="364">
        <v>2</v>
      </c>
      <c r="BF150" s="364">
        <v>2</v>
      </c>
      <c r="BG150" s="364">
        <v>2</v>
      </c>
      <c r="BH150" s="364">
        <v>2</v>
      </c>
      <c r="BI150" s="364">
        <v>2</v>
      </c>
      <c r="BJ150" s="364">
        <v>2</v>
      </c>
      <c r="BK150" s="364">
        <v>2</v>
      </c>
      <c r="BL150" s="364">
        <v>2</v>
      </c>
      <c r="BM150" s="364">
        <v>2</v>
      </c>
      <c r="BN150" s="364">
        <v>2</v>
      </c>
      <c r="BO150" s="364">
        <v>2</v>
      </c>
      <c r="BP150" s="364">
        <v>2</v>
      </c>
      <c r="BQ150" s="364">
        <v>2</v>
      </c>
      <c r="BR150" s="364">
        <v>2</v>
      </c>
      <c r="BS150" s="364">
        <v>2</v>
      </c>
      <c r="BT150" s="398"/>
      <c r="BV150" s="50" t="s">
        <v>270</v>
      </c>
    </row>
    <row r="151" spans="1:74" s="50" customFormat="1" ht="14.4" x14ac:dyDescent="0.3">
      <c r="A151" s="51"/>
      <c r="B151" s="83" t="s">
        <v>188</v>
      </c>
      <c r="C151" s="261" t="s">
        <v>34</v>
      </c>
      <c r="D151" s="386">
        <v>200.44184758416679</v>
      </c>
      <c r="E151" s="262" t="s">
        <v>14</v>
      </c>
      <c r="F151" s="264" t="s">
        <v>7</v>
      </c>
      <c r="G151" s="315"/>
      <c r="H151" s="315"/>
      <c r="I151" s="315"/>
      <c r="J151" s="440"/>
      <c r="K151" s="440"/>
      <c r="L151" s="440"/>
      <c r="M151" s="441"/>
      <c r="N151" s="364">
        <v>2</v>
      </c>
      <c r="O151" s="380">
        <v>2</v>
      </c>
      <c r="P151" s="372">
        <v>2</v>
      </c>
      <c r="Q151" s="364">
        <v>2</v>
      </c>
      <c r="R151" s="364">
        <v>2</v>
      </c>
      <c r="S151" s="364">
        <v>2</v>
      </c>
      <c r="T151" s="364">
        <v>2</v>
      </c>
      <c r="U151" s="364">
        <v>2</v>
      </c>
      <c r="V151" s="364">
        <v>2</v>
      </c>
      <c r="W151" s="364">
        <v>2</v>
      </c>
      <c r="X151" s="364">
        <v>2</v>
      </c>
      <c r="Y151" s="372">
        <v>2</v>
      </c>
      <c r="Z151" s="364">
        <v>2</v>
      </c>
      <c r="AA151" s="372">
        <v>2</v>
      </c>
      <c r="AB151" s="380">
        <v>2</v>
      </c>
      <c r="AC151" s="364">
        <v>2</v>
      </c>
      <c r="AD151" s="364">
        <v>2</v>
      </c>
      <c r="AE151" s="364">
        <v>2</v>
      </c>
      <c r="AF151" s="364">
        <v>2</v>
      </c>
      <c r="AG151" s="364">
        <v>2</v>
      </c>
      <c r="AH151" s="364">
        <v>2</v>
      </c>
      <c r="AI151" s="364">
        <v>2</v>
      </c>
      <c r="AJ151" s="364">
        <v>2</v>
      </c>
      <c r="AK151" s="364">
        <v>2</v>
      </c>
      <c r="AL151" s="364">
        <v>2</v>
      </c>
      <c r="AM151" s="364">
        <v>2</v>
      </c>
      <c r="AN151" s="364">
        <v>2</v>
      </c>
      <c r="AO151" s="364">
        <v>2</v>
      </c>
      <c r="AP151" s="364">
        <v>2</v>
      </c>
      <c r="AQ151" s="364">
        <v>2</v>
      </c>
      <c r="AR151" s="364">
        <v>2</v>
      </c>
      <c r="AS151" s="364">
        <v>2</v>
      </c>
      <c r="AT151" s="364">
        <v>2</v>
      </c>
      <c r="AU151" s="364">
        <v>2</v>
      </c>
      <c r="AV151" s="364">
        <v>2</v>
      </c>
      <c r="AW151" s="364">
        <v>2</v>
      </c>
      <c r="AX151" s="364">
        <v>2</v>
      </c>
      <c r="AY151" s="364">
        <v>2</v>
      </c>
      <c r="AZ151" s="364">
        <v>2</v>
      </c>
      <c r="BA151" s="364">
        <v>2</v>
      </c>
      <c r="BB151" s="364">
        <v>2</v>
      </c>
      <c r="BC151" s="364">
        <v>2</v>
      </c>
      <c r="BD151" s="364">
        <v>2</v>
      </c>
      <c r="BE151" s="364">
        <v>2</v>
      </c>
      <c r="BF151" s="364">
        <v>2</v>
      </c>
      <c r="BG151" s="364">
        <v>2</v>
      </c>
      <c r="BH151" s="364">
        <v>2</v>
      </c>
      <c r="BI151" s="364">
        <v>2</v>
      </c>
      <c r="BJ151" s="364">
        <v>2</v>
      </c>
      <c r="BK151" s="364">
        <v>2</v>
      </c>
      <c r="BL151" s="364">
        <v>2</v>
      </c>
      <c r="BM151" s="364">
        <v>2</v>
      </c>
      <c r="BN151" s="364">
        <v>2</v>
      </c>
      <c r="BO151" s="364">
        <v>2</v>
      </c>
      <c r="BP151" s="364">
        <v>2</v>
      </c>
      <c r="BQ151" s="364">
        <v>2</v>
      </c>
      <c r="BR151" s="364">
        <v>2</v>
      </c>
      <c r="BS151" s="364">
        <v>2</v>
      </c>
      <c r="BT151" s="398"/>
      <c r="BV151" s="50" t="s">
        <v>270</v>
      </c>
    </row>
    <row r="152" spans="1:74" customFormat="1" ht="14.4" x14ac:dyDescent="0.3">
      <c r="A152" s="35"/>
      <c r="B152" s="82" t="s">
        <v>189</v>
      </c>
      <c r="C152" s="35"/>
      <c r="D152" s="42"/>
      <c r="E152" s="35"/>
      <c r="F152" s="260"/>
      <c r="G152" s="260"/>
      <c r="H152" s="260"/>
      <c r="I152" s="260"/>
      <c r="J152" s="442"/>
      <c r="K152" s="444"/>
      <c r="L152" s="442"/>
      <c r="M152" s="443"/>
      <c r="N152" s="51"/>
      <c r="O152" s="524"/>
      <c r="P152" s="522"/>
      <c r="Q152" s="51"/>
      <c r="R152" s="51"/>
      <c r="S152" s="51"/>
      <c r="T152" s="523"/>
      <c r="U152" s="51"/>
      <c r="V152" s="51"/>
      <c r="W152" s="51"/>
      <c r="X152" s="51"/>
      <c r="Y152" s="522"/>
      <c r="Z152" s="51"/>
      <c r="AA152" s="522"/>
      <c r="AB152" s="524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399"/>
      <c r="BV152" s="116"/>
    </row>
    <row r="153" spans="1:74" s="50" customFormat="1" ht="14.4" x14ac:dyDescent="0.3">
      <c r="A153" s="51"/>
      <c r="B153" s="83" t="s">
        <v>190</v>
      </c>
      <c r="C153" s="261" t="s">
        <v>34</v>
      </c>
      <c r="D153" s="386">
        <v>544.85490684657657</v>
      </c>
      <c r="E153" s="262" t="s">
        <v>14</v>
      </c>
      <c r="F153" s="264" t="s">
        <v>7</v>
      </c>
      <c r="G153" s="315"/>
      <c r="H153" s="315"/>
      <c r="I153" s="315"/>
      <c r="J153" s="440"/>
      <c r="K153" s="440"/>
      <c r="L153" s="440"/>
      <c r="M153" s="441"/>
      <c r="N153" s="364">
        <v>1</v>
      </c>
      <c r="O153" s="380">
        <v>1</v>
      </c>
      <c r="P153" s="372">
        <v>1</v>
      </c>
      <c r="Q153" s="364">
        <v>1</v>
      </c>
      <c r="R153" s="364">
        <v>1</v>
      </c>
      <c r="S153" s="364">
        <v>1</v>
      </c>
      <c r="T153" s="364">
        <v>1</v>
      </c>
      <c r="U153" s="364">
        <v>1</v>
      </c>
      <c r="V153" s="364">
        <v>1</v>
      </c>
      <c r="W153" s="364">
        <v>1</v>
      </c>
      <c r="X153" s="364">
        <v>1</v>
      </c>
      <c r="Y153" s="372">
        <v>1</v>
      </c>
      <c r="Z153" s="364">
        <v>1</v>
      </c>
      <c r="AA153" s="372">
        <v>1</v>
      </c>
      <c r="AB153" s="380">
        <v>1</v>
      </c>
      <c r="AC153" s="364">
        <v>1</v>
      </c>
      <c r="AD153" s="364">
        <v>1</v>
      </c>
      <c r="AE153" s="364">
        <v>1</v>
      </c>
      <c r="AF153" s="364">
        <v>1</v>
      </c>
      <c r="AG153" s="364">
        <v>1</v>
      </c>
      <c r="AH153" s="364">
        <v>1</v>
      </c>
      <c r="AI153" s="364">
        <v>1</v>
      </c>
      <c r="AJ153" s="364">
        <v>1</v>
      </c>
      <c r="AK153" s="364">
        <v>1</v>
      </c>
      <c r="AL153" s="364">
        <v>1</v>
      </c>
      <c r="AM153" s="364">
        <v>1</v>
      </c>
      <c r="AN153" s="364">
        <v>1</v>
      </c>
      <c r="AO153" s="364">
        <v>1</v>
      </c>
      <c r="AP153" s="364">
        <v>1</v>
      </c>
      <c r="AQ153" s="364">
        <v>1</v>
      </c>
      <c r="AR153" s="364">
        <v>1</v>
      </c>
      <c r="AS153" s="364">
        <v>1</v>
      </c>
      <c r="AT153" s="364">
        <v>1</v>
      </c>
      <c r="AU153" s="364">
        <v>1</v>
      </c>
      <c r="AV153" s="364">
        <v>1</v>
      </c>
      <c r="AW153" s="364">
        <v>1</v>
      </c>
      <c r="AX153" s="364">
        <v>1</v>
      </c>
      <c r="AY153" s="364">
        <v>1</v>
      </c>
      <c r="AZ153" s="364">
        <v>1</v>
      </c>
      <c r="BA153" s="364">
        <v>1</v>
      </c>
      <c r="BB153" s="364">
        <v>1</v>
      </c>
      <c r="BC153" s="364">
        <v>1</v>
      </c>
      <c r="BD153" s="364">
        <v>1</v>
      </c>
      <c r="BE153" s="364">
        <v>1</v>
      </c>
      <c r="BF153" s="364">
        <v>1</v>
      </c>
      <c r="BG153" s="364">
        <v>1</v>
      </c>
      <c r="BH153" s="364">
        <v>1</v>
      </c>
      <c r="BI153" s="364">
        <v>1</v>
      </c>
      <c r="BJ153" s="364">
        <v>1</v>
      </c>
      <c r="BK153" s="364">
        <v>1</v>
      </c>
      <c r="BL153" s="364">
        <v>1</v>
      </c>
      <c r="BM153" s="364">
        <v>1</v>
      </c>
      <c r="BN153" s="364">
        <v>1</v>
      </c>
      <c r="BO153" s="364">
        <v>1</v>
      </c>
      <c r="BP153" s="364">
        <v>1</v>
      </c>
      <c r="BQ153" s="364">
        <v>1</v>
      </c>
      <c r="BR153" s="364">
        <v>1</v>
      </c>
      <c r="BS153" s="364">
        <v>1</v>
      </c>
      <c r="BT153" s="398"/>
      <c r="BV153" s="50" t="s">
        <v>270</v>
      </c>
    </row>
    <row r="154" spans="1:74" s="50" customFormat="1" ht="14.4" x14ac:dyDescent="0.3">
      <c r="A154" s="51"/>
      <c r="B154" s="83" t="s">
        <v>191</v>
      </c>
      <c r="C154" s="261" t="s">
        <v>34</v>
      </c>
      <c r="D154" s="386">
        <v>210.80072877134367</v>
      </c>
      <c r="E154" s="262" t="s">
        <v>14</v>
      </c>
      <c r="F154" s="264" t="s">
        <v>7</v>
      </c>
      <c r="G154" s="315"/>
      <c r="H154" s="315"/>
      <c r="I154" s="315"/>
      <c r="J154" s="440"/>
      <c r="K154" s="440"/>
      <c r="L154" s="440"/>
      <c r="M154" s="441"/>
      <c r="N154" s="364">
        <v>1</v>
      </c>
      <c r="O154" s="380">
        <v>1</v>
      </c>
      <c r="P154" s="372">
        <v>1</v>
      </c>
      <c r="Q154" s="364">
        <v>1</v>
      </c>
      <c r="R154" s="364">
        <v>1</v>
      </c>
      <c r="S154" s="364">
        <v>1</v>
      </c>
      <c r="T154" s="364">
        <v>1</v>
      </c>
      <c r="U154" s="364">
        <v>1</v>
      </c>
      <c r="V154" s="364">
        <v>1</v>
      </c>
      <c r="W154" s="364">
        <v>1</v>
      </c>
      <c r="X154" s="364">
        <v>1</v>
      </c>
      <c r="Y154" s="372">
        <v>1</v>
      </c>
      <c r="Z154" s="364">
        <v>1</v>
      </c>
      <c r="AA154" s="372">
        <v>1</v>
      </c>
      <c r="AB154" s="380">
        <v>1</v>
      </c>
      <c r="AC154" s="364">
        <v>1</v>
      </c>
      <c r="AD154" s="364">
        <v>1</v>
      </c>
      <c r="AE154" s="364">
        <v>1</v>
      </c>
      <c r="AF154" s="364">
        <v>1</v>
      </c>
      <c r="AG154" s="364">
        <v>1</v>
      </c>
      <c r="AH154" s="364">
        <v>1</v>
      </c>
      <c r="AI154" s="364">
        <v>1</v>
      </c>
      <c r="AJ154" s="364">
        <v>1</v>
      </c>
      <c r="AK154" s="364">
        <v>1</v>
      </c>
      <c r="AL154" s="364">
        <v>1</v>
      </c>
      <c r="AM154" s="364">
        <v>1</v>
      </c>
      <c r="AN154" s="364">
        <v>1</v>
      </c>
      <c r="AO154" s="364">
        <v>1</v>
      </c>
      <c r="AP154" s="364">
        <v>1</v>
      </c>
      <c r="AQ154" s="364">
        <v>1</v>
      </c>
      <c r="AR154" s="364">
        <v>1</v>
      </c>
      <c r="AS154" s="364">
        <v>1</v>
      </c>
      <c r="AT154" s="364">
        <v>1</v>
      </c>
      <c r="AU154" s="364">
        <v>1</v>
      </c>
      <c r="AV154" s="364">
        <v>1</v>
      </c>
      <c r="AW154" s="364">
        <v>1</v>
      </c>
      <c r="AX154" s="364">
        <v>1</v>
      </c>
      <c r="AY154" s="364">
        <v>1</v>
      </c>
      <c r="AZ154" s="364">
        <v>1</v>
      </c>
      <c r="BA154" s="364">
        <v>1</v>
      </c>
      <c r="BB154" s="364">
        <v>1</v>
      </c>
      <c r="BC154" s="364">
        <v>1</v>
      </c>
      <c r="BD154" s="364">
        <v>1</v>
      </c>
      <c r="BE154" s="364">
        <v>1</v>
      </c>
      <c r="BF154" s="364">
        <v>1</v>
      </c>
      <c r="BG154" s="364">
        <v>1</v>
      </c>
      <c r="BH154" s="364">
        <v>1</v>
      </c>
      <c r="BI154" s="364">
        <v>1</v>
      </c>
      <c r="BJ154" s="364">
        <v>1</v>
      </c>
      <c r="BK154" s="364">
        <v>1</v>
      </c>
      <c r="BL154" s="364">
        <v>1</v>
      </c>
      <c r="BM154" s="364">
        <v>1</v>
      </c>
      <c r="BN154" s="364">
        <v>1</v>
      </c>
      <c r="BO154" s="364">
        <v>1</v>
      </c>
      <c r="BP154" s="364">
        <v>1</v>
      </c>
      <c r="BQ154" s="364">
        <v>1</v>
      </c>
      <c r="BR154" s="364">
        <v>1</v>
      </c>
      <c r="BS154" s="364">
        <v>1</v>
      </c>
      <c r="BT154" s="398"/>
      <c r="BV154" s="50" t="s">
        <v>270</v>
      </c>
    </row>
    <row r="155" spans="1:74" s="50" customFormat="1" ht="14.4" x14ac:dyDescent="0.3">
      <c r="A155" s="51"/>
      <c r="B155" s="83" t="s">
        <v>192</v>
      </c>
      <c r="C155" s="261" t="s">
        <v>34</v>
      </c>
      <c r="D155" s="386">
        <v>200.44184758416679</v>
      </c>
      <c r="E155" s="262" t="s">
        <v>14</v>
      </c>
      <c r="F155" s="264" t="s">
        <v>7</v>
      </c>
      <c r="G155" s="315"/>
      <c r="H155" s="315"/>
      <c r="I155" s="315"/>
      <c r="J155" s="440"/>
      <c r="K155" s="440"/>
      <c r="L155" s="440"/>
      <c r="M155" s="441"/>
      <c r="N155" s="364">
        <v>2</v>
      </c>
      <c r="O155" s="380">
        <v>2</v>
      </c>
      <c r="P155" s="372">
        <v>2</v>
      </c>
      <c r="Q155" s="364">
        <v>3</v>
      </c>
      <c r="R155" s="364">
        <v>3</v>
      </c>
      <c r="S155" s="364">
        <v>3</v>
      </c>
      <c r="T155" s="364">
        <v>3</v>
      </c>
      <c r="U155" s="364">
        <v>3</v>
      </c>
      <c r="V155" s="364">
        <v>3</v>
      </c>
      <c r="W155" s="364">
        <v>3</v>
      </c>
      <c r="X155" s="364">
        <v>3</v>
      </c>
      <c r="Y155" s="372">
        <v>3</v>
      </c>
      <c r="Z155" s="364">
        <v>3</v>
      </c>
      <c r="AA155" s="372">
        <v>3</v>
      </c>
      <c r="AB155" s="380">
        <v>3</v>
      </c>
      <c r="AC155" s="364">
        <v>3</v>
      </c>
      <c r="AD155" s="364">
        <v>3</v>
      </c>
      <c r="AE155" s="364">
        <v>3</v>
      </c>
      <c r="AF155" s="364">
        <v>3</v>
      </c>
      <c r="AG155" s="364">
        <v>3</v>
      </c>
      <c r="AH155" s="364">
        <v>3</v>
      </c>
      <c r="AI155" s="364">
        <v>3</v>
      </c>
      <c r="AJ155" s="364">
        <v>3</v>
      </c>
      <c r="AK155" s="364">
        <v>3</v>
      </c>
      <c r="AL155" s="364">
        <v>3</v>
      </c>
      <c r="AM155" s="364">
        <v>3</v>
      </c>
      <c r="AN155" s="364">
        <v>3</v>
      </c>
      <c r="AO155" s="364">
        <v>3</v>
      </c>
      <c r="AP155" s="364">
        <v>3</v>
      </c>
      <c r="AQ155" s="364">
        <v>3</v>
      </c>
      <c r="AR155" s="364">
        <v>3</v>
      </c>
      <c r="AS155" s="364">
        <v>3</v>
      </c>
      <c r="AT155" s="364">
        <v>3</v>
      </c>
      <c r="AU155" s="364">
        <v>3</v>
      </c>
      <c r="AV155" s="364">
        <v>3</v>
      </c>
      <c r="AW155" s="364">
        <v>3</v>
      </c>
      <c r="AX155" s="364">
        <v>3</v>
      </c>
      <c r="AY155" s="364">
        <v>3</v>
      </c>
      <c r="AZ155" s="364">
        <v>3</v>
      </c>
      <c r="BA155" s="364">
        <v>3</v>
      </c>
      <c r="BB155" s="364">
        <v>3</v>
      </c>
      <c r="BC155" s="364">
        <v>3</v>
      </c>
      <c r="BD155" s="364">
        <v>3</v>
      </c>
      <c r="BE155" s="364">
        <v>3</v>
      </c>
      <c r="BF155" s="364">
        <v>3</v>
      </c>
      <c r="BG155" s="364">
        <v>3</v>
      </c>
      <c r="BH155" s="364">
        <v>3</v>
      </c>
      <c r="BI155" s="364">
        <v>3</v>
      </c>
      <c r="BJ155" s="364">
        <v>3</v>
      </c>
      <c r="BK155" s="364">
        <v>3</v>
      </c>
      <c r="BL155" s="364">
        <v>3</v>
      </c>
      <c r="BM155" s="364">
        <v>3</v>
      </c>
      <c r="BN155" s="364">
        <v>3</v>
      </c>
      <c r="BO155" s="364">
        <v>3</v>
      </c>
      <c r="BP155" s="364">
        <v>3</v>
      </c>
      <c r="BQ155" s="364">
        <v>3</v>
      </c>
      <c r="BR155" s="364">
        <v>3</v>
      </c>
      <c r="BS155" s="364">
        <v>3</v>
      </c>
      <c r="BT155" s="398"/>
      <c r="BV155" s="50" t="s">
        <v>270</v>
      </c>
    </row>
    <row r="156" spans="1:74" s="50" customFormat="1" ht="14.4" x14ac:dyDescent="0.3">
      <c r="A156" s="51"/>
      <c r="B156" s="83" t="s">
        <v>193</v>
      </c>
      <c r="C156" s="261" t="s">
        <v>34</v>
      </c>
      <c r="D156" s="386">
        <v>141.0802234919328</v>
      </c>
      <c r="E156" s="262" t="s">
        <v>14</v>
      </c>
      <c r="F156" s="264" t="s">
        <v>7</v>
      </c>
      <c r="G156" s="315"/>
      <c r="H156" s="315"/>
      <c r="I156" s="315"/>
      <c r="J156" s="440"/>
      <c r="K156" s="440"/>
      <c r="L156" s="440"/>
      <c r="M156" s="441"/>
      <c r="N156" s="364">
        <v>2</v>
      </c>
      <c r="O156" s="380">
        <v>2</v>
      </c>
      <c r="P156" s="372">
        <v>2</v>
      </c>
      <c r="Q156" s="364">
        <v>3</v>
      </c>
      <c r="R156" s="364">
        <v>3</v>
      </c>
      <c r="S156" s="364">
        <v>3</v>
      </c>
      <c r="T156" s="364">
        <v>3</v>
      </c>
      <c r="U156" s="364">
        <v>3</v>
      </c>
      <c r="V156" s="364">
        <v>3</v>
      </c>
      <c r="W156" s="364">
        <v>3</v>
      </c>
      <c r="X156" s="364">
        <v>3</v>
      </c>
      <c r="Y156" s="372">
        <v>3</v>
      </c>
      <c r="Z156" s="364">
        <v>3</v>
      </c>
      <c r="AA156" s="372">
        <v>3</v>
      </c>
      <c r="AB156" s="380">
        <v>3</v>
      </c>
      <c r="AC156" s="364">
        <v>3</v>
      </c>
      <c r="AD156" s="364">
        <v>3</v>
      </c>
      <c r="AE156" s="364">
        <v>3</v>
      </c>
      <c r="AF156" s="364">
        <v>3</v>
      </c>
      <c r="AG156" s="364">
        <v>3</v>
      </c>
      <c r="AH156" s="364">
        <v>3</v>
      </c>
      <c r="AI156" s="364">
        <v>3</v>
      </c>
      <c r="AJ156" s="364">
        <v>3</v>
      </c>
      <c r="AK156" s="364">
        <v>3</v>
      </c>
      <c r="AL156" s="364">
        <v>3</v>
      </c>
      <c r="AM156" s="364">
        <v>3</v>
      </c>
      <c r="AN156" s="364">
        <v>3</v>
      </c>
      <c r="AO156" s="364">
        <v>3</v>
      </c>
      <c r="AP156" s="364">
        <v>3</v>
      </c>
      <c r="AQ156" s="364">
        <v>3</v>
      </c>
      <c r="AR156" s="364">
        <v>3</v>
      </c>
      <c r="AS156" s="364">
        <v>3</v>
      </c>
      <c r="AT156" s="364">
        <v>3</v>
      </c>
      <c r="AU156" s="364">
        <v>3</v>
      </c>
      <c r="AV156" s="364">
        <v>3</v>
      </c>
      <c r="AW156" s="364">
        <v>3</v>
      </c>
      <c r="AX156" s="364">
        <v>3</v>
      </c>
      <c r="AY156" s="364">
        <v>3</v>
      </c>
      <c r="AZ156" s="364">
        <v>3</v>
      </c>
      <c r="BA156" s="364">
        <v>3</v>
      </c>
      <c r="BB156" s="364">
        <v>3</v>
      </c>
      <c r="BC156" s="364">
        <v>3</v>
      </c>
      <c r="BD156" s="364">
        <v>3</v>
      </c>
      <c r="BE156" s="364">
        <v>3</v>
      </c>
      <c r="BF156" s="364">
        <v>3</v>
      </c>
      <c r="BG156" s="364">
        <v>3</v>
      </c>
      <c r="BH156" s="364">
        <v>3</v>
      </c>
      <c r="BI156" s="364">
        <v>3</v>
      </c>
      <c r="BJ156" s="364">
        <v>3</v>
      </c>
      <c r="BK156" s="364">
        <v>3</v>
      </c>
      <c r="BL156" s="364">
        <v>3</v>
      </c>
      <c r="BM156" s="364">
        <v>3</v>
      </c>
      <c r="BN156" s="364">
        <v>3</v>
      </c>
      <c r="BO156" s="364">
        <v>3</v>
      </c>
      <c r="BP156" s="364">
        <v>3</v>
      </c>
      <c r="BQ156" s="364">
        <v>3</v>
      </c>
      <c r="BR156" s="364">
        <v>3</v>
      </c>
      <c r="BS156" s="364">
        <v>3</v>
      </c>
      <c r="BT156" s="398"/>
      <c r="BV156" s="50" t="s">
        <v>270</v>
      </c>
    </row>
    <row r="157" spans="1:74" customFormat="1" ht="14.4" x14ac:dyDescent="0.3">
      <c r="A157" s="35"/>
      <c r="B157" s="82" t="s">
        <v>194</v>
      </c>
      <c r="C157" s="35"/>
      <c r="D157" s="42"/>
      <c r="E157" s="35"/>
      <c r="F157" s="260"/>
      <c r="G157" s="260"/>
      <c r="H157" s="260"/>
      <c r="I157" s="260"/>
      <c r="J157" s="442"/>
      <c r="K157" s="444"/>
      <c r="L157" s="442"/>
      <c r="M157" s="443"/>
      <c r="N157" s="51"/>
      <c r="O157" s="550"/>
      <c r="P157" s="522"/>
      <c r="Q157" s="51"/>
      <c r="R157" s="51"/>
      <c r="S157" s="51"/>
      <c r="T157" s="523"/>
      <c r="U157" s="51"/>
      <c r="V157" s="51"/>
      <c r="W157" s="51"/>
      <c r="X157" s="51"/>
      <c r="Y157" s="522"/>
      <c r="Z157" s="51"/>
      <c r="AA157" s="522"/>
      <c r="AB157" s="524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399"/>
      <c r="BV157" s="116"/>
    </row>
    <row r="158" spans="1:74" s="50" customFormat="1" ht="14.4" x14ac:dyDescent="0.3">
      <c r="A158" s="51"/>
      <c r="B158" s="83" t="s">
        <v>195</v>
      </c>
      <c r="C158" s="261" t="s">
        <v>34</v>
      </c>
      <c r="D158" s="386">
        <v>544.85490684657657</v>
      </c>
      <c r="E158" s="262" t="s">
        <v>14</v>
      </c>
      <c r="F158" s="264" t="s">
        <v>7</v>
      </c>
      <c r="G158" s="315"/>
      <c r="H158" s="315"/>
      <c r="I158" s="315"/>
      <c r="J158" s="440"/>
      <c r="K158" s="440"/>
      <c r="L158" s="440"/>
      <c r="M158" s="441"/>
      <c r="N158" s="364">
        <v>1</v>
      </c>
      <c r="O158" s="380">
        <v>1</v>
      </c>
      <c r="P158" s="372">
        <v>1</v>
      </c>
      <c r="Q158" s="364">
        <v>1</v>
      </c>
      <c r="R158" s="364">
        <v>1</v>
      </c>
      <c r="S158" s="364">
        <v>1</v>
      </c>
      <c r="T158" s="364">
        <v>1</v>
      </c>
      <c r="U158" s="364">
        <v>1</v>
      </c>
      <c r="V158" s="364">
        <v>1</v>
      </c>
      <c r="W158" s="364">
        <v>1</v>
      </c>
      <c r="X158" s="364">
        <v>1</v>
      </c>
      <c r="Y158" s="372">
        <v>1</v>
      </c>
      <c r="Z158" s="364">
        <v>1</v>
      </c>
      <c r="AA158" s="372">
        <v>1</v>
      </c>
      <c r="AB158" s="380">
        <v>1</v>
      </c>
      <c r="AC158" s="364">
        <v>1</v>
      </c>
      <c r="AD158" s="364">
        <v>1</v>
      </c>
      <c r="AE158" s="364">
        <v>1</v>
      </c>
      <c r="AF158" s="364">
        <v>1</v>
      </c>
      <c r="AG158" s="364">
        <v>1</v>
      </c>
      <c r="AH158" s="364">
        <v>1</v>
      </c>
      <c r="AI158" s="364">
        <v>1</v>
      </c>
      <c r="AJ158" s="364">
        <v>1</v>
      </c>
      <c r="AK158" s="364">
        <v>1</v>
      </c>
      <c r="AL158" s="364">
        <v>1</v>
      </c>
      <c r="AM158" s="364">
        <v>1</v>
      </c>
      <c r="AN158" s="364">
        <v>1</v>
      </c>
      <c r="AO158" s="364">
        <v>1</v>
      </c>
      <c r="AP158" s="364">
        <v>1</v>
      </c>
      <c r="AQ158" s="364">
        <v>1</v>
      </c>
      <c r="AR158" s="364">
        <v>1</v>
      </c>
      <c r="AS158" s="364">
        <v>1</v>
      </c>
      <c r="AT158" s="364">
        <v>1</v>
      </c>
      <c r="AU158" s="364">
        <v>1</v>
      </c>
      <c r="AV158" s="364">
        <v>1</v>
      </c>
      <c r="AW158" s="364">
        <v>1</v>
      </c>
      <c r="AX158" s="364">
        <v>1</v>
      </c>
      <c r="AY158" s="364">
        <v>1</v>
      </c>
      <c r="AZ158" s="364">
        <v>1</v>
      </c>
      <c r="BA158" s="364">
        <v>1</v>
      </c>
      <c r="BB158" s="364">
        <v>1</v>
      </c>
      <c r="BC158" s="364">
        <v>1</v>
      </c>
      <c r="BD158" s="364">
        <v>1</v>
      </c>
      <c r="BE158" s="364">
        <v>1</v>
      </c>
      <c r="BF158" s="364">
        <v>1</v>
      </c>
      <c r="BG158" s="364">
        <v>1</v>
      </c>
      <c r="BH158" s="364">
        <v>1</v>
      </c>
      <c r="BI158" s="364">
        <v>1</v>
      </c>
      <c r="BJ158" s="364">
        <v>1</v>
      </c>
      <c r="BK158" s="364">
        <v>1</v>
      </c>
      <c r="BL158" s="364">
        <v>1</v>
      </c>
      <c r="BM158" s="364">
        <v>1</v>
      </c>
      <c r="BN158" s="364">
        <v>1</v>
      </c>
      <c r="BO158" s="364">
        <v>1</v>
      </c>
      <c r="BP158" s="364">
        <v>1</v>
      </c>
      <c r="BQ158" s="364">
        <v>1</v>
      </c>
      <c r="BR158" s="364">
        <v>1</v>
      </c>
      <c r="BS158" s="364">
        <v>1</v>
      </c>
      <c r="BT158" s="398"/>
      <c r="BV158" s="50" t="s">
        <v>270</v>
      </c>
    </row>
    <row r="159" spans="1:74" s="50" customFormat="1" ht="14.4" x14ac:dyDescent="0.3">
      <c r="A159" s="51"/>
      <c r="B159" s="83" t="s">
        <v>196</v>
      </c>
      <c r="C159" s="261" t="s">
        <v>34</v>
      </c>
      <c r="D159" s="386">
        <v>210.80072877134367</v>
      </c>
      <c r="E159" s="262" t="s">
        <v>14</v>
      </c>
      <c r="F159" s="264" t="s">
        <v>7</v>
      </c>
      <c r="G159" s="315"/>
      <c r="H159" s="315"/>
      <c r="I159" s="315"/>
      <c r="J159" s="440"/>
      <c r="K159" s="440"/>
      <c r="L159" s="440"/>
      <c r="M159" s="441"/>
      <c r="N159" s="364">
        <v>1</v>
      </c>
      <c r="O159" s="380">
        <v>1</v>
      </c>
      <c r="P159" s="372">
        <v>1</v>
      </c>
      <c r="Q159" s="364">
        <v>1</v>
      </c>
      <c r="R159" s="364">
        <v>1</v>
      </c>
      <c r="S159" s="364">
        <v>1</v>
      </c>
      <c r="T159" s="364">
        <v>1</v>
      </c>
      <c r="U159" s="364">
        <v>1</v>
      </c>
      <c r="V159" s="364">
        <v>1</v>
      </c>
      <c r="W159" s="364">
        <v>1</v>
      </c>
      <c r="X159" s="364">
        <v>1</v>
      </c>
      <c r="Y159" s="372">
        <v>1</v>
      </c>
      <c r="Z159" s="364">
        <v>1</v>
      </c>
      <c r="AA159" s="372">
        <v>1</v>
      </c>
      <c r="AB159" s="380">
        <v>1</v>
      </c>
      <c r="AC159" s="364">
        <v>1</v>
      </c>
      <c r="AD159" s="364">
        <v>1</v>
      </c>
      <c r="AE159" s="364">
        <v>1</v>
      </c>
      <c r="AF159" s="364">
        <v>1</v>
      </c>
      <c r="AG159" s="364">
        <v>1</v>
      </c>
      <c r="AH159" s="364">
        <v>1</v>
      </c>
      <c r="AI159" s="364">
        <v>1</v>
      </c>
      <c r="AJ159" s="364">
        <v>1</v>
      </c>
      <c r="AK159" s="364">
        <v>1</v>
      </c>
      <c r="AL159" s="364">
        <v>1</v>
      </c>
      <c r="AM159" s="364">
        <v>1</v>
      </c>
      <c r="AN159" s="364">
        <v>1</v>
      </c>
      <c r="AO159" s="364">
        <v>1</v>
      </c>
      <c r="AP159" s="364">
        <v>1</v>
      </c>
      <c r="AQ159" s="364">
        <v>1</v>
      </c>
      <c r="AR159" s="364">
        <v>1</v>
      </c>
      <c r="AS159" s="364">
        <v>1</v>
      </c>
      <c r="AT159" s="364">
        <v>1</v>
      </c>
      <c r="AU159" s="364">
        <v>1</v>
      </c>
      <c r="AV159" s="364">
        <v>1</v>
      </c>
      <c r="AW159" s="364">
        <v>1</v>
      </c>
      <c r="AX159" s="364">
        <v>1</v>
      </c>
      <c r="AY159" s="364">
        <v>1</v>
      </c>
      <c r="AZ159" s="364">
        <v>1</v>
      </c>
      <c r="BA159" s="364">
        <v>1</v>
      </c>
      <c r="BB159" s="364">
        <v>1</v>
      </c>
      <c r="BC159" s="364">
        <v>1</v>
      </c>
      <c r="BD159" s="364">
        <v>1</v>
      </c>
      <c r="BE159" s="364">
        <v>1</v>
      </c>
      <c r="BF159" s="364">
        <v>1</v>
      </c>
      <c r="BG159" s="364">
        <v>1</v>
      </c>
      <c r="BH159" s="364">
        <v>1</v>
      </c>
      <c r="BI159" s="364">
        <v>1</v>
      </c>
      <c r="BJ159" s="364">
        <v>1</v>
      </c>
      <c r="BK159" s="364">
        <v>1</v>
      </c>
      <c r="BL159" s="364">
        <v>1</v>
      </c>
      <c r="BM159" s="364">
        <v>1</v>
      </c>
      <c r="BN159" s="364">
        <v>1</v>
      </c>
      <c r="BO159" s="364">
        <v>1</v>
      </c>
      <c r="BP159" s="364">
        <v>1</v>
      </c>
      <c r="BQ159" s="364">
        <v>1</v>
      </c>
      <c r="BR159" s="364">
        <v>1</v>
      </c>
      <c r="BS159" s="364">
        <v>1</v>
      </c>
      <c r="BT159" s="398"/>
      <c r="BV159" s="50" t="s">
        <v>270</v>
      </c>
    </row>
    <row r="160" spans="1:74" s="50" customFormat="1" ht="14.4" x14ac:dyDescent="0.3">
      <c r="A160" s="51"/>
      <c r="B160" s="83" t="s">
        <v>197</v>
      </c>
      <c r="C160" s="261" t="s">
        <v>34</v>
      </c>
      <c r="D160" s="386">
        <v>200.44184758416679</v>
      </c>
      <c r="E160" s="262" t="s">
        <v>14</v>
      </c>
      <c r="F160" s="264" t="s">
        <v>7</v>
      </c>
      <c r="G160" s="315"/>
      <c r="H160" s="315"/>
      <c r="I160" s="315"/>
      <c r="J160" s="440"/>
      <c r="K160" s="440"/>
      <c r="L160" s="440"/>
      <c r="M160" s="441"/>
      <c r="N160" s="364">
        <v>2</v>
      </c>
      <c r="O160" s="380">
        <v>2</v>
      </c>
      <c r="P160" s="372">
        <v>2</v>
      </c>
      <c r="Q160" s="364">
        <v>3</v>
      </c>
      <c r="R160" s="364">
        <v>3</v>
      </c>
      <c r="S160" s="364">
        <v>3</v>
      </c>
      <c r="T160" s="364">
        <v>3</v>
      </c>
      <c r="U160" s="364">
        <v>3</v>
      </c>
      <c r="V160" s="364">
        <v>3</v>
      </c>
      <c r="W160" s="364">
        <v>3</v>
      </c>
      <c r="X160" s="364">
        <v>3</v>
      </c>
      <c r="Y160" s="372">
        <v>3</v>
      </c>
      <c r="Z160" s="364">
        <v>3</v>
      </c>
      <c r="AA160" s="372">
        <v>3</v>
      </c>
      <c r="AB160" s="380">
        <v>3</v>
      </c>
      <c r="AC160" s="364">
        <v>3</v>
      </c>
      <c r="AD160" s="364">
        <v>3</v>
      </c>
      <c r="AE160" s="364">
        <v>3</v>
      </c>
      <c r="AF160" s="364">
        <v>3</v>
      </c>
      <c r="AG160" s="364">
        <v>3</v>
      </c>
      <c r="AH160" s="364">
        <v>3</v>
      </c>
      <c r="AI160" s="364">
        <v>3</v>
      </c>
      <c r="AJ160" s="364">
        <v>3</v>
      </c>
      <c r="AK160" s="364">
        <v>3</v>
      </c>
      <c r="AL160" s="364">
        <v>3</v>
      </c>
      <c r="AM160" s="364">
        <v>3</v>
      </c>
      <c r="AN160" s="364">
        <v>3</v>
      </c>
      <c r="AO160" s="364">
        <v>3</v>
      </c>
      <c r="AP160" s="364">
        <v>3</v>
      </c>
      <c r="AQ160" s="364">
        <v>3</v>
      </c>
      <c r="AR160" s="364">
        <v>3</v>
      </c>
      <c r="AS160" s="364">
        <v>3</v>
      </c>
      <c r="AT160" s="364">
        <v>3</v>
      </c>
      <c r="AU160" s="364">
        <v>3</v>
      </c>
      <c r="AV160" s="364">
        <v>3</v>
      </c>
      <c r="AW160" s="364">
        <v>3</v>
      </c>
      <c r="AX160" s="364">
        <v>3</v>
      </c>
      <c r="AY160" s="364">
        <v>3</v>
      </c>
      <c r="AZ160" s="364">
        <v>3</v>
      </c>
      <c r="BA160" s="364">
        <v>3</v>
      </c>
      <c r="BB160" s="364">
        <v>3</v>
      </c>
      <c r="BC160" s="364">
        <v>3</v>
      </c>
      <c r="BD160" s="364">
        <v>3</v>
      </c>
      <c r="BE160" s="364">
        <v>3</v>
      </c>
      <c r="BF160" s="364">
        <v>3</v>
      </c>
      <c r="BG160" s="364">
        <v>3</v>
      </c>
      <c r="BH160" s="364">
        <v>3</v>
      </c>
      <c r="BI160" s="364">
        <v>3</v>
      </c>
      <c r="BJ160" s="364">
        <v>3</v>
      </c>
      <c r="BK160" s="364">
        <v>3</v>
      </c>
      <c r="BL160" s="364">
        <v>3</v>
      </c>
      <c r="BM160" s="364">
        <v>3</v>
      </c>
      <c r="BN160" s="364">
        <v>3</v>
      </c>
      <c r="BO160" s="364">
        <v>3</v>
      </c>
      <c r="BP160" s="364">
        <v>3</v>
      </c>
      <c r="BQ160" s="364">
        <v>3</v>
      </c>
      <c r="BR160" s="364">
        <v>3</v>
      </c>
      <c r="BS160" s="364">
        <v>3</v>
      </c>
      <c r="BT160" s="398"/>
      <c r="BV160" s="50" t="s">
        <v>270</v>
      </c>
    </row>
    <row r="161" spans="1:74" s="50" customFormat="1" ht="14.4" x14ac:dyDescent="0.3">
      <c r="A161" s="51"/>
      <c r="B161" s="83" t="s">
        <v>198</v>
      </c>
      <c r="C161" s="261" t="s">
        <v>34</v>
      </c>
      <c r="D161" s="386">
        <v>141.0802234919328</v>
      </c>
      <c r="E161" s="262" t="s">
        <v>14</v>
      </c>
      <c r="F161" s="264" t="s">
        <v>7</v>
      </c>
      <c r="G161" s="315"/>
      <c r="H161" s="315"/>
      <c r="I161" s="315"/>
      <c r="J161" s="440"/>
      <c r="K161" s="440"/>
      <c r="L161" s="440"/>
      <c r="M161" s="441"/>
      <c r="N161" s="364">
        <v>2</v>
      </c>
      <c r="O161" s="380">
        <v>2</v>
      </c>
      <c r="P161" s="372">
        <v>2</v>
      </c>
      <c r="Q161" s="364">
        <v>3</v>
      </c>
      <c r="R161" s="364">
        <v>3</v>
      </c>
      <c r="S161" s="364">
        <v>3</v>
      </c>
      <c r="T161" s="364">
        <v>3</v>
      </c>
      <c r="U161" s="364">
        <v>3</v>
      </c>
      <c r="V161" s="364">
        <v>3</v>
      </c>
      <c r="W161" s="364">
        <v>3</v>
      </c>
      <c r="X161" s="364">
        <v>3</v>
      </c>
      <c r="Y161" s="372">
        <v>3</v>
      </c>
      <c r="Z161" s="364">
        <v>3</v>
      </c>
      <c r="AA161" s="372">
        <v>3</v>
      </c>
      <c r="AB161" s="380">
        <v>3</v>
      </c>
      <c r="AC161" s="364">
        <v>3</v>
      </c>
      <c r="AD161" s="364">
        <v>3</v>
      </c>
      <c r="AE161" s="364">
        <v>3</v>
      </c>
      <c r="AF161" s="364">
        <v>3</v>
      </c>
      <c r="AG161" s="364">
        <v>3</v>
      </c>
      <c r="AH161" s="364">
        <v>3</v>
      </c>
      <c r="AI161" s="364">
        <v>3</v>
      </c>
      <c r="AJ161" s="364">
        <v>3</v>
      </c>
      <c r="AK161" s="364">
        <v>3</v>
      </c>
      <c r="AL161" s="364">
        <v>3</v>
      </c>
      <c r="AM161" s="364">
        <v>3</v>
      </c>
      <c r="AN161" s="364">
        <v>3</v>
      </c>
      <c r="AO161" s="364">
        <v>3</v>
      </c>
      <c r="AP161" s="364">
        <v>3</v>
      </c>
      <c r="AQ161" s="364">
        <v>3</v>
      </c>
      <c r="AR161" s="364">
        <v>3</v>
      </c>
      <c r="AS161" s="364">
        <v>3</v>
      </c>
      <c r="AT161" s="364">
        <v>3</v>
      </c>
      <c r="AU161" s="364">
        <v>3</v>
      </c>
      <c r="AV161" s="364">
        <v>3</v>
      </c>
      <c r="AW161" s="364">
        <v>3</v>
      </c>
      <c r="AX161" s="364">
        <v>3</v>
      </c>
      <c r="AY161" s="364">
        <v>3</v>
      </c>
      <c r="AZ161" s="364">
        <v>3</v>
      </c>
      <c r="BA161" s="364">
        <v>3</v>
      </c>
      <c r="BB161" s="364">
        <v>3</v>
      </c>
      <c r="BC161" s="364">
        <v>3</v>
      </c>
      <c r="BD161" s="364">
        <v>3</v>
      </c>
      <c r="BE161" s="364">
        <v>3</v>
      </c>
      <c r="BF161" s="364">
        <v>3</v>
      </c>
      <c r="BG161" s="364">
        <v>3</v>
      </c>
      <c r="BH161" s="364">
        <v>3</v>
      </c>
      <c r="BI161" s="364">
        <v>3</v>
      </c>
      <c r="BJ161" s="364">
        <v>3</v>
      </c>
      <c r="BK161" s="364">
        <v>3</v>
      </c>
      <c r="BL161" s="364">
        <v>3</v>
      </c>
      <c r="BM161" s="364">
        <v>3</v>
      </c>
      <c r="BN161" s="364">
        <v>3</v>
      </c>
      <c r="BO161" s="364">
        <v>3</v>
      </c>
      <c r="BP161" s="364">
        <v>3</v>
      </c>
      <c r="BQ161" s="364">
        <v>3</v>
      </c>
      <c r="BR161" s="364">
        <v>3</v>
      </c>
      <c r="BS161" s="364">
        <v>3</v>
      </c>
      <c r="BT161" s="398"/>
      <c r="BV161" s="50" t="s">
        <v>270</v>
      </c>
    </row>
    <row r="162" spans="1:74" customFormat="1" ht="14.4" x14ac:dyDescent="0.3">
      <c r="A162" s="35"/>
      <c r="B162" s="82" t="s">
        <v>199</v>
      </c>
      <c r="C162" s="35"/>
      <c r="D162" s="42"/>
      <c r="E162" s="35"/>
      <c r="F162" s="260"/>
      <c r="G162" s="260"/>
      <c r="H162" s="260"/>
      <c r="I162" s="260"/>
      <c r="J162" s="442"/>
      <c r="K162" s="446"/>
      <c r="L162" s="442"/>
      <c r="M162" s="443"/>
      <c r="N162" s="51"/>
      <c r="O162" s="524"/>
      <c r="P162" s="522"/>
      <c r="Q162" s="51"/>
      <c r="R162" s="51"/>
      <c r="S162" s="51"/>
      <c r="T162" s="523"/>
      <c r="U162" s="51"/>
      <c r="V162" s="51"/>
      <c r="W162" s="51"/>
      <c r="X162" s="51"/>
      <c r="Y162" s="522"/>
      <c r="Z162" s="51"/>
      <c r="AA162" s="522"/>
      <c r="AB162" s="524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399"/>
      <c r="BV162" s="116"/>
    </row>
    <row r="163" spans="1:74" s="50" customFormat="1" ht="14.4" x14ac:dyDescent="0.3">
      <c r="A163" s="51"/>
      <c r="B163" s="83" t="s">
        <v>200</v>
      </c>
      <c r="C163" s="261" t="s">
        <v>34</v>
      </c>
      <c r="D163" s="386">
        <v>544.85490684657657</v>
      </c>
      <c r="E163" s="262" t="s">
        <v>14</v>
      </c>
      <c r="F163" s="264" t="s">
        <v>7</v>
      </c>
      <c r="G163" s="315"/>
      <c r="H163" s="315"/>
      <c r="I163" s="315"/>
      <c r="J163" s="440"/>
      <c r="K163" s="440"/>
      <c r="L163" s="440"/>
      <c r="M163" s="441"/>
      <c r="N163" s="364">
        <v>1</v>
      </c>
      <c r="O163" s="380">
        <v>1</v>
      </c>
      <c r="P163" s="372">
        <v>1</v>
      </c>
      <c r="Q163" s="364">
        <v>1</v>
      </c>
      <c r="R163" s="364">
        <v>1</v>
      </c>
      <c r="S163" s="364">
        <v>1</v>
      </c>
      <c r="T163" s="364">
        <v>1</v>
      </c>
      <c r="U163" s="364">
        <v>1</v>
      </c>
      <c r="V163" s="364">
        <v>1</v>
      </c>
      <c r="W163" s="364">
        <v>1</v>
      </c>
      <c r="X163" s="364">
        <v>1</v>
      </c>
      <c r="Y163" s="372">
        <v>1</v>
      </c>
      <c r="Z163" s="364">
        <v>1</v>
      </c>
      <c r="AA163" s="372">
        <v>1</v>
      </c>
      <c r="AB163" s="380">
        <v>1</v>
      </c>
      <c r="AC163" s="364">
        <v>1</v>
      </c>
      <c r="AD163" s="364">
        <v>1</v>
      </c>
      <c r="AE163" s="364">
        <v>1</v>
      </c>
      <c r="AF163" s="364">
        <v>1</v>
      </c>
      <c r="AG163" s="364">
        <v>1</v>
      </c>
      <c r="AH163" s="364">
        <v>1</v>
      </c>
      <c r="AI163" s="364">
        <v>1</v>
      </c>
      <c r="AJ163" s="364">
        <v>1</v>
      </c>
      <c r="AK163" s="364">
        <v>1</v>
      </c>
      <c r="AL163" s="364">
        <v>1</v>
      </c>
      <c r="AM163" s="364">
        <v>1</v>
      </c>
      <c r="AN163" s="364">
        <v>1</v>
      </c>
      <c r="AO163" s="364">
        <v>1</v>
      </c>
      <c r="AP163" s="364">
        <v>1</v>
      </c>
      <c r="AQ163" s="364">
        <v>1</v>
      </c>
      <c r="AR163" s="364">
        <v>1</v>
      </c>
      <c r="AS163" s="364">
        <v>1</v>
      </c>
      <c r="AT163" s="364">
        <v>1</v>
      </c>
      <c r="AU163" s="364">
        <v>1</v>
      </c>
      <c r="AV163" s="364">
        <v>1</v>
      </c>
      <c r="AW163" s="364">
        <v>1</v>
      </c>
      <c r="AX163" s="364">
        <v>1</v>
      </c>
      <c r="AY163" s="364">
        <v>1</v>
      </c>
      <c r="AZ163" s="364">
        <v>1</v>
      </c>
      <c r="BA163" s="364">
        <v>1</v>
      </c>
      <c r="BB163" s="364">
        <v>1</v>
      </c>
      <c r="BC163" s="364">
        <v>1</v>
      </c>
      <c r="BD163" s="364">
        <v>1</v>
      </c>
      <c r="BE163" s="364">
        <v>1</v>
      </c>
      <c r="BF163" s="364">
        <v>1</v>
      </c>
      <c r="BG163" s="364">
        <v>1</v>
      </c>
      <c r="BH163" s="364">
        <v>1</v>
      </c>
      <c r="BI163" s="364">
        <v>1</v>
      </c>
      <c r="BJ163" s="364">
        <v>1</v>
      </c>
      <c r="BK163" s="364">
        <v>1</v>
      </c>
      <c r="BL163" s="364">
        <v>1</v>
      </c>
      <c r="BM163" s="364">
        <v>1</v>
      </c>
      <c r="BN163" s="364">
        <v>1</v>
      </c>
      <c r="BO163" s="364">
        <v>1</v>
      </c>
      <c r="BP163" s="364">
        <v>1</v>
      </c>
      <c r="BQ163" s="364">
        <v>1</v>
      </c>
      <c r="BR163" s="364">
        <v>1</v>
      </c>
      <c r="BS163" s="364">
        <v>1</v>
      </c>
      <c r="BT163" s="398"/>
      <c r="BV163" s="50" t="s">
        <v>270</v>
      </c>
    </row>
    <row r="164" spans="1:74" s="50" customFormat="1" ht="14.4" x14ac:dyDescent="0.3">
      <c r="A164" s="51"/>
      <c r="B164" s="83" t="s">
        <v>201</v>
      </c>
      <c r="C164" s="261" t="s">
        <v>34</v>
      </c>
      <c r="D164" s="386">
        <v>210.80072877134367</v>
      </c>
      <c r="E164" s="262" t="s">
        <v>14</v>
      </c>
      <c r="F164" s="264" t="s">
        <v>7</v>
      </c>
      <c r="G164" s="315"/>
      <c r="H164" s="315"/>
      <c r="I164" s="315"/>
      <c r="J164" s="440"/>
      <c r="K164" s="440"/>
      <c r="L164" s="440"/>
      <c r="M164" s="441"/>
      <c r="N164" s="364">
        <v>1</v>
      </c>
      <c r="O164" s="380">
        <v>1</v>
      </c>
      <c r="P164" s="372">
        <v>1</v>
      </c>
      <c r="Q164" s="364">
        <v>1</v>
      </c>
      <c r="R164" s="364">
        <v>1</v>
      </c>
      <c r="S164" s="364">
        <v>1</v>
      </c>
      <c r="T164" s="364">
        <v>1</v>
      </c>
      <c r="U164" s="364">
        <v>1</v>
      </c>
      <c r="V164" s="364">
        <v>1</v>
      </c>
      <c r="W164" s="364">
        <v>1</v>
      </c>
      <c r="X164" s="364">
        <v>1</v>
      </c>
      <c r="Y164" s="372">
        <v>1</v>
      </c>
      <c r="Z164" s="364">
        <v>1</v>
      </c>
      <c r="AA164" s="372">
        <v>1</v>
      </c>
      <c r="AB164" s="380">
        <v>1</v>
      </c>
      <c r="AC164" s="364">
        <v>1</v>
      </c>
      <c r="AD164" s="364">
        <v>1</v>
      </c>
      <c r="AE164" s="364">
        <v>1</v>
      </c>
      <c r="AF164" s="364">
        <v>1</v>
      </c>
      <c r="AG164" s="364">
        <v>1</v>
      </c>
      <c r="AH164" s="364">
        <v>1</v>
      </c>
      <c r="AI164" s="364">
        <v>1</v>
      </c>
      <c r="AJ164" s="364">
        <v>1</v>
      </c>
      <c r="AK164" s="364">
        <v>1</v>
      </c>
      <c r="AL164" s="364">
        <v>1</v>
      </c>
      <c r="AM164" s="364">
        <v>1</v>
      </c>
      <c r="AN164" s="364">
        <v>1</v>
      </c>
      <c r="AO164" s="364">
        <v>1</v>
      </c>
      <c r="AP164" s="364">
        <v>1</v>
      </c>
      <c r="AQ164" s="364">
        <v>1</v>
      </c>
      <c r="AR164" s="364">
        <v>1</v>
      </c>
      <c r="AS164" s="364">
        <v>1</v>
      </c>
      <c r="AT164" s="364">
        <v>1</v>
      </c>
      <c r="AU164" s="364">
        <v>1</v>
      </c>
      <c r="AV164" s="364">
        <v>1</v>
      </c>
      <c r="AW164" s="364">
        <v>1</v>
      </c>
      <c r="AX164" s="364">
        <v>1</v>
      </c>
      <c r="AY164" s="364">
        <v>1</v>
      </c>
      <c r="AZ164" s="364">
        <v>1</v>
      </c>
      <c r="BA164" s="364">
        <v>1</v>
      </c>
      <c r="BB164" s="364">
        <v>1</v>
      </c>
      <c r="BC164" s="364">
        <v>1</v>
      </c>
      <c r="BD164" s="364">
        <v>1</v>
      </c>
      <c r="BE164" s="364">
        <v>1</v>
      </c>
      <c r="BF164" s="364">
        <v>1</v>
      </c>
      <c r="BG164" s="364">
        <v>1</v>
      </c>
      <c r="BH164" s="364">
        <v>1</v>
      </c>
      <c r="BI164" s="364">
        <v>1</v>
      </c>
      <c r="BJ164" s="364">
        <v>1</v>
      </c>
      <c r="BK164" s="364">
        <v>1</v>
      </c>
      <c r="BL164" s="364">
        <v>1</v>
      </c>
      <c r="BM164" s="364">
        <v>1</v>
      </c>
      <c r="BN164" s="364">
        <v>1</v>
      </c>
      <c r="BO164" s="364">
        <v>1</v>
      </c>
      <c r="BP164" s="364">
        <v>1</v>
      </c>
      <c r="BQ164" s="364">
        <v>1</v>
      </c>
      <c r="BR164" s="364">
        <v>1</v>
      </c>
      <c r="BS164" s="364">
        <v>1</v>
      </c>
      <c r="BT164" s="398"/>
      <c r="BV164" s="50" t="s">
        <v>270</v>
      </c>
    </row>
    <row r="165" spans="1:74" s="50" customFormat="1" ht="14.4" x14ac:dyDescent="0.3">
      <c r="A165" s="51"/>
      <c r="B165" s="83" t="s">
        <v>202</v>
      </c>
      <c r="C165" s="261" t="s">
        <v>34</v>
      </c>
      <c r="D165" s="386">
        <v>200.44184758416679</v>
      </c>
      <c r="E165" s="262" t="s">
        <v>14</v>
      </c>
      <c r="F165" s="264" t="s">
        <v>7</v>
      </c>
      <c r="G165" s="315"/>
      <c r="H165" s="315"/>
      <c r="I165" s="315"/>
      <c r="J165" s="440"/>
      <c r="K165" s="440"/>
      <c r="L165" s="440"/>
      <c r="M165" s="441"/>
      <c r="N165" s="364">
        <v>2</v>
      </c>
      <c r="O165" s="380">
        <v>2</v>
      </c>
      <c r="P165" s="372">
        <v>2</v>
      </c>
      <c r="Q165" s="364">
        <v>3</v>
      </c>
      <c r="R165" s="364">
        <v>3</v>
      </c>
      <c r="S165" s="364">
        <v>3</v>
      </c>
      <c r="T165" s="364">
        <v>3</v>
      </c>
      <c r="U165" s="364">
        <v>3</v>
      </c>
      <c r="V165" s="364">
        <v>3</v>
      </c>
      <c r="W165" s="364">
        <v>3</v>
      </c>
      <c r="X165" s="364">
        <v>3</v>
      </c>
      <c r="Y165" s="372">
        <v>3</v>
      </c>
      <c r="Z165" s="364">
        <v>3</v>
      </c>
      <c r="AA165" s="372">
        <v>3</v>
      </c>
      <c r="AB165" s="380">
        <v>3</v>
      </c>
      <c r="AC165" s="364">
        <v>3</v>
      </c>
      <c r="AD165" s="364">
        <v>3</v>
      </c>
      <c r="AE165" s="364">
        <v>3</v>
      </c>
      <c r="AF165" s="364">
        <v>3</v>
      </c>
      <c r="AG165" s="364">
        <v>3</v>
      </c>
      <c r="AH165" s="364">
        <v>3</v>
      </c>
      <c r="AI165" s="364">
        <v>3</v>
      </c>
      <c r="AJ165" s="364">
        <v>3</v>
      </c>
      <c r="AK165" s="364">
        <v>3</v>
      </c>
      <c r="AL165" s="364">
        <v>3</v>
      </c>
      <c r="AM165" s="364">
        <v>3</v>
      </c>
      <c r="AN165" s="364">
        <v>3</v>
      </c>
      <c r="AO165" s="364">
        <v>3</v>
      </c>
      <c r="AP165" s="364">
        <v>3</v>
      </c>
      <c r="AQ165" s="364">
        <v>3</v>
      </c>
      <c r="AR165" s="364">
        <v>3</v>
      </c>
      <c r="AS165" s="364">
        <v>3</v>
      </c>
      <c r="AT165" s="364">
        <v>3</v>
      </c>
      <c r="AU165" s="364">
        <v>3</v>
      </c>
      <c r="AV165" s="364">
        <v>3</v>
      </c>
      <c r="AW165" s="364">
        <v>3</v>
      </c>
      <c r="AX165" s="364">
        <v>3</v>
      </c>
      <c r="AY165" s="364">
        <v>3</v>
      </c>
      <c r="AZ165" s="364">
        <v>3</v>
      </c>
      <c r="BA165" s="364">
        <v>3</v>
      </c>
      <c r="BB165" s="364">
        <v>3</v>
      </c>
      <c r="BC165" s="364">
        <v>3</v>
      </c>
      <c r="BD165" s="364">
        <v>3</v>
      </c>
      <c r="BE165" s="364">
        <v>3</v>
      </c>
      <c r="BF165" s="364">
        <v>3</v>
      </c>
      <c r="BG165" s="364">
        <v>3</v>
      </c>
      <c r="BH165" s="364">
        <v>3</v>
      </c>
      <c r="BI165" s="364">
        <v>3</v>
      </c>
      <c r="BJ165" s="364">
        <v>3</v>
      </c>
      <c r="BK165" s="364">
        <v>3</v>
      </c>
      <c r="BL165" s="364">
        <v>3</v>
      </c>
      <c r="BM165" s="364">
        <v>3</v>
      </c>
      <c r="BN165" s="364">
        <v>3</v>
      </c>
      <c r="BO165" s="364">
        <v>3</v>
      </c>
      <c r="BP165" s="364">
        <v>3</v>
      </c>
      <c r="BQ165" s="364">
        <v>3</v>
      </c>
      <c r="BR165" s="364">
        <v>3</v>
      </c>
      <c r="BS165" s="364">
        <v>3</v>
      </c>
      <c r="BT165" s="398"/>
      <c r="BV165" s="50" t="s">
        <v>270</v>
      </c>
    </row>
    <row r="166" spans="1:74" s="50" customFormat="1" ht="14.4" x14ac:dyDescent="0.3">
      <c r="A166" s="51"/>
      <c r="B166" s="83" t="s">
        <v>203</v>
      </c>
      <c r="C166" s="261" t="s">
        <v>34</v>
      </c>
      <c r="D166" s="386">
        <v>200.44184758416679</v>
      </c>
      <c r="E166" s="262" t="s">
        <v>14</v>
      </c>
      <c r="F166" s="264" t="s">
        <v>7</v>
      </c>
      <c r="G166" s="315"/>
      <c r="H166" s="315"/>
      <c r="I166" s="315"/>
      <c r="J166" s="440"/>
      <c r="K166" s="440"/>
      <c r="L166" s="440"/>
      <c r="M166" s="441"/>
      <c r="N166" s="364">
        <v>2</v>
      </c>
      <c r="O166" s="380">
        <v>2</v>
      </c>
      <c r="P166" s="372">
        <v>2</v>
      </c>
      <c r="Q166" s="364">
        <v>3</v>
      </c>
      <c r="R166" s="364">
        <v>3</v>
      </c>
      <c r="S166" s="364">
        <v>3</v>
      </c>
      <c r="T166" s="364">
        <v>3</v>
      </c>
      <c r="U166" s="364">
        <v>3</v>
      </c>
      <c r="V166" s="364">
        <v>3</v>
      </c>
      <c r="W166" s="364">
        <v>3</v>
      </c>
      <c r="X166" s="364">
        <v>3</v>
      </c>
      <c r="Y166" s="372">
        <v>3</v>
      </c>
      <c r="Z166" s="364">
        <v>3</v>
      </c>
      <c r="AA166" s="372">
        <v>3</v>
      </c>
      <c r="AB166" s="380">
        <v>3</v>
      </c>
      <c r="AC166" s="364">
        <v>3</v>
      </c>
      <c r="AD166" s="364">
        <v>3</v>
      </c>
      <c r="AE166" s="364">
        <v>3</v>
      </c>
      <c r="AF166" s="364">
        <v>3</v>
      </c>
      <c r="AG166" s="364">
        <v>3</v>
      </c>
      <c r="AH166" s="364">
        <v>3</v>
      </c>
      <c r="AI166" s="364">
        <v>3</v>
      </c>
      <c r="AJ166" s="364">
        <v>3</v>
      </c>
      <c r="AK166" s="364">
        <v>3</v>
      </c>
      <c r="AL166" s="364">
        <v>3</v>
      </c>
      <c r="AM166" s="364">
        <v>3</v>
      </c>
      <c r="AN166" s="364">
        <v>3</v>
      </c>
      <c r="AO166" s="364">
        <v>3</v>
      </c>
      <c r="AP166" s="364">
        <v>3</v>
      </c>
      <c r="AQ166" s="364">
        <v>3</v>
      </c>
      <c r="AR166" s="364">
        <v>3</v>
      </c>
      <c r="AS166" s="364">
        <v>3</v>
      </c>
      <c r="AT166" s="364">
        <v>3</v>
      </c>
      <c r="AU166" s="364">
        <v>3</v>
      </c>
      <c r="AV166" s="364">
        <v>3</v>
      </c>
      <c r="AW166" s="364">
        <v>3</v>
      </c>
      <c r="AX166" s="364">
        <v>3</v>
      </c>
      <c r="AY166" s="364">
        <v>3</v>
      </c>
      <c r="AZ166" s="364">
        <v>3</v>
      </c>
      <c r="BA166" s="364">
        <v>3</v>
      </c>
      <c r="BB166" s="364">
        <v>3</v>
      </c>
      <c r="BC166" s="364">
        <v>3</v>
      </c>
      <c r="BD166" s="364">
        <v>3</v>
      </c>
      <c r="BE166" s="364">
        <v>3</v>
      </c>
      <c r="BF166" s="364">
        <v>3</v>
      </c>
      <c r="BG166" s="364">
        <v>3</v>
      </c>
      <c r="BH166" s="364">
        <v>3</v>
      </c>
      <c r="BI166" s="364">
        <v>3</v>
      </c>
      <c r="BJ166" s="364">
        <v>3</v>
      </c>
      <c r="BK166" s="364">
        <v>3</v>
      </c>
      <c r="BL166" s="364">
        <v>3</v>
      </c>
      <c r="BM166" s="364">
        <v>3</v>
      </c>
      <c r="BN166" s="364">
        <v>3</v>
      </c>
      <c r="BO166" s="364">
        <v>3</v>
      </c>
      <c r="BP166" s="364">
        <v>3</v>
      </c>
      <c r="BQ166" s="364">
        <v>3</v>
      </c>
      <c r="BR166" s="364">
        <v>3</v>
      </c>
      <c r="BS166" s="364">
        <v>3</v>
      </c>
      <c r="BT166" s="398"/>
      <c r="BV166" s="50" t="s">
        <v>270</v>
      </c>
    </row>
    <row r="167" spans="1:74" customFormat="1" ht="14.4" x14ac:dyDescent="0.3">
      <c r="A167" s="35"/>
      <c r="B167" s="82" t="s">
        <v>204</v>
      </c>
      <c r="C167" s="35"/>
      <c r="D167" s="42"/>
      <c r="E167" s="35"/>
      <c r="F167" s="260"/>
      <c r="G167" s="260"/>
      <c r="H167" s="260"/>
      <c r="I167" s="260"/>
      <c r="J167" s="442"/>
      <c r="K167" s="444"/>
      <c r="L167" s="442"/>
      <c r="M167" s="443"/>
      <c r="N167" s="51"/>
      <c r="O167" s="527"/>
      <c r="P167" s="522"/>
      <c r="Q167" s="51"/>
      <c r="R167" s="51"/>
      <c r="S167" s="51"/>
      <c r="T167" s="523"/>
      <c r="U167" s="51"/>
      <c r="V167" s="51"/>
      <c r="W167" s="51"/>
      <c r="X167" s="51"/>
      <c r="Y167" s="522"/>
      <c r="Z167" s="51"/>
      <c r="AA167" s="522"/>
      <c r="AB167" s="528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399"/>
      <c r="BV167" s="116"/>
    </row>
    <row r="168" spans="1:74" s="50" customFormat="1" ht="14.4" x14ac:dyDescent="0.3">
      <c r="A168" s="51"/>
      <c r="B168" s="83" t="s">
        <v>205</v>
      </c>
      <c r="C168" s="261" t="s">
        <v>34</v>
      </c>
      <c r="D168" s="386">
        <v>544.85490684657657</v>
      </c>
      <c r="E168" s="262" t="s">
        <v>14</v>
      </c>
      <c r="F168" s="264" t="s">
        <v>7</v>
      </c>
      <c r="G168" s="315"/>
      <c r="H168" s="315"/>
      <c r="I168" s="315"/>
      <c r="J168" s="440"/>
      <c r="K168" s="440"/>
      <c r="L168" s="440"/>
      <c r="M168" s="441"/>
      <c r="N168" s="364">
        <v>1</v>
      </c>
      <c r="O168" s="380">
        <v>1</v>
      </c>
      <c r="P168" s="372">
        <v>1</v>
      </c>
      <c r="Q168" s="364">
        <v>1</v>
      </c>
      <c r="R168" s="364">
        <v>1</v>
      </c>
      <c r="S168" s="364">
        <v>1</v>
      </c>
      <c r="T168" s="364">
        <v>1</v>
      </c>
      <c r="U168" s="364">
        <v>1</v>
      </c>
      <c r="V168" s="364">
        <v>1</v>
      </c>
      <c r="W168" s="364">
        <v>1</v>
      </c>
      <c r="X168" s="364">
        <v>1</v>
      </c>
      <c r="Y168" s="372">
        <v>1</v>
      </c>
      <c r="Z168" s="364">
        <v>1</v>
      </c>
      <c r="AA168" s="372">
        <v>1</v>
      </c>
      <c r="AB168" s="380">
        <v>1</v>
      </c>
      <c r="AC168" s="364">
        <v>1</v>
      </c>
      <c r="AD168" s="364">
        <v>1</v>
      </c>
      <c r="AE168" s="364">
        <v>1</v>
      </c>
      <c r="AF168" s="364">
        <v>1</v>
      </c>
      <c r="AG168" s="364">
        <v>1</v>
      </c>
      <c r="AH168" s="364">
        <v>1</v>
      </c>
      <c r="AI168" s="364">
        <v>1</v>
      </c>
      <c r="AJ168" s="364">
        <v>1</v>
      </c>
      <c r="AK168" s="364">
        <v>1</v>
      </c>
      <c r="AL168" s="364">
        <v>1</v>
      </c>
      <c r="AM168" s="364">
        <v>1</v>
      </c>
      <c r="AN168" s="364">
        <v>1</v>
      </c>
      <c r="AO168" s="364">
        <v>1</v>
      </c>
      <c r="AP168" s="364">
        <v>1</v>
      </c>
      <c r="AQ168" s="364">
        <v>1</v>
      </c>
      <c r="AR168" s="364">
        <v>1</v>
      </c>
      <c r="AS168" s="364">
        <v>1</v>
      </c>
      <c r="AT168" s="364">
        <v>1</v>
      </c>
      <c r="AU168" s="364">
        <v>1</v>
      </c>
      <c r="AV168" s="364">
        <v>1</v>
      </c>
      <c r="AW168" s="364">
        <v>1</v>
      </c>
      <c r="AX168" s="364">
        <v>1</v>
      </c>
      <c r="AY168" s="364">
        <v>1</v>
      </c>
      <c r="AZ168" s="364">
        <v>1</v>
      </c>
      <c r="BA168" s="364">
        <v>1</v>
      </c>
      <c r="BB168" s="364">
        <v>1</v>
      </c>
      <c r="BC168" s="364">
        <v>1</v>
      </c>
      <c r="BD168" s="364">
        <v>1</v>
      </c>
      <c r="BE168" s="364">
        <v>1</v>
      </c>
      <c r="BF168" s="364">
        <v>1</v>
      </c>
      <c r="BG168" s="364">
        <v>1</v>
      </c>
      <c r="BH168" s="364">
        <v>1</v>
      </c>
      <c r="BI168" s="364">
        <v>1</v>
      </c>
      <c r="BJ168" s="364">
        <v>1</v>
      </c>
      <c r="BK168" s="364">
        <v>1</v>
      </c>
      <c r="BL168" s="364">
        <v>1</v>
      </c>
      <c r="BM168" s="364">
        <v>1</v>
      </c>
      <c r="BN168" s="364">
        <v>1</v>
      </c>
      <c r="BO168" s="364">
        <v>1</v>
      </c>
      <c r="BP168" s="364">
        <v>1</v>
      </c>
      <c r="BQ168" s="364">
        <v>1</v>
      </c>
      <c r="BR168" s="364">
        <v>1</v>
      </c>
      <c r="BS168" s="364">
        <v>1</v>
      </c>
      <c r="BT168" s="398"/>
      <c r="BV168" s="50" t="s">
        <v>270</v>
      </c>
    </row>
    <row r="169" spans="1:74" s="50" customFormat="1" ht="14.4" x14ac:dyDescent="0.3">
      <c r="A169" s="51"/>
      <c r="B169" s="83" t="s">
        <v>206</v>
      </c>
      <c r="C169" s="261" t="s">
        <v>34</v>
      </c>
      <c r="D169" s="386">
        <v>210.80072877134367</v>
      </c>
      <c r="E169" s="262" t="s">
        <v>14</v>
      </c>
      <c r="F169" s="264" t="s">
        <v>7</v>
      </c>
      <c r="G169" s="315"/>
      <c r="H169" s="315"/>
      <c r="I169" s="315"/>
      <c r="J169" s="440"/>
      <c r="K169" s="440"/>
      <c r="L169" s="440"/>
      <c r="M169" s="441"/>
      <c r="N169" s="364">
        <v>1</v>
      </c>
      <c r="O169" s="380">
        <v>1</v>
      </c>
      <c r="P169" s="372">
        <v>1</v>
      </c>
      <c r="Q169" s="364">
        <v>1</v>
      </c>
      <c r="R169" s="364">
        <v>1</v>
      </c>
      <c r="S169" s="364">
        <v>1</v>
      </c>
      <c r="T169" s="364">
        <v>1</v>
      </c>
      <c r="U169" s="364">
        <v>1</v>
      </c>
      <c r="V169" s="364">
        <v>1</v>
      </c>
      <c r="W169" s="364">
        <v>1</v>
      </c>
      <c r="X169" s="364">
        <v>1</v>
      </c>
      <c r="Y169" s="372">
        <v>1</v>
      </c>
      <c r="Z169" s="364">
        <v>1</v>
      </c>
      <c r="AA169" s="372">
        <v>1</v>
      </c>
      <c r="AB169" s="380">
        <v>1</v>
      </c>
      <c r="AC169" s="364">
        <v>1</v>
      </c>
      <c r="AD169" s="364">
        <v>1</v>
      </c>
      <c r="AE169" s="364">
        <v>1</v>
      </c>
      <c r="AF169" s="364">
        <v>1</v>
      </c>
      <c r="AG169" s="364">
        <v>1</v>
      </c>
      <c r="AH169" s="364">
        <v>1</v>
      </c>
      <c r="AI169" s="364">
        <v>1</v>
      </c>
      <c r="AJ169" s="364">
        <v>1</v>
      </c>
      <c r="AK169" s="364">
        <v>1</v>
      </c>
      <c r="AL169" s="364">
        <v>1</v>
      </c>
      <c r="AM169" s="364">
        <v>1</v>
      </c>
      <c r="AN169" s="364">
        <v>1</v>
      </c>
      <c r="AO169" s="364">
        <v>1</v>
      </c>
      <c r="AP169" s="364">
        <v>1</v>
      </c>
      <c r="AQ169" s="364">
        <v>1</v>
      </c>
      <c r="AR169" s="364">
        <v>1</v>
      </c>
      <c r="AS169" s="364">
        <v>1</v>
      </c>
      <c r="AT169" s="364">
        <v>1</v>
      </c>
      <c r="AU169" s="364">
        <v>1</v>
      </c>
      <c r="AV169" s="364">
        <v>1</v>
      </c>
      <c r="AW169" s="364">
        <v>1</v>
      </c>
      <c r="AX169" s="364">
        <v>1</v>
      </c>
      <c r="AY169" s="364">
        <v>1</v>
      </c>
      <c r="AZ169" s="364">
        <v>1</v>
      </c>
      <c r="BA169" s="364">
        <v>1</v>
      </c>
      <c r="BB169" s="364">
        <v>1</v>
      </c>
      <c r="BC169" s="364">
        <v>1</v>
      </c>
      <c r="BD169" s="364">
        <v>1</v>
      </c>
      <c r="BE169" s="364">
        <v>1</v>
      </c>
      <c r="BF169" s="364">
        <v>1</v>
      </c>
      <c r="BG169" s="364">
        <v>1</v>
      </c>
      <c r="BH169" s="364">
        <v>1</v>
      </c>
      <c r="BI169" s="364">
        <v>1</v>
      </c>
      <c r="BJ169" s="364">
        <v>1</v>
      </c>
      <c r="BK169" s="364">
        <v>1</v>
      </c>
      <c r="BL169" s="364">
        <v>1</v>
      </c>
      <c r="BM169" s="364">
        <v>1</v>
      </c>
      <c r="BN169" s="364">
        <v>1</v>
      </c>
      <c r="BO169" s="364">
        <v>1</v>
      </c>
      <c r="BP169" s="364">
        <v>1</v>
      </c>
      <c r="BQ169" s="364">
        <v>1</v>
      </c>
      <c r="BR169" s="364">
        <v>1</v>
      </c>
      <c r="BS169" s="364">
        <v>1</v>
      </c>
      <c r="BT169" s="398"/>
      <c r="BV169" s="50" t="s">
        <v>270</v>
      </c>
    </row>
    <row r="170" spans="1:74" s="50" customFormat="1" ht="14.4" x14ac:dyDescent="0.3">
      <c r="A170" s="51"/>
      <c r="B170" s="83" t="s">
        <v>207</v>
      </c>
      <c r="C170" s="261" t="s">
        <v>34</v>
      </c>
      <c r="D170" s="386">
        <v>200.44184758416679</v>
      </c>
      <c r="E170" s="262" t="s">
        <v>14</v>
      </c>
      <c r="F170" s="264" t="s">
        <v>7</v>
      </c>
      <c r="G170" s="315"/>
      <c r="H170" s="315"/>
      <c r="I170" s="315"/>
      <c r="J170" s="440"/>
      <c r="K170" s="440"/>
      <c r="L170" s="440"/>
      <c r="M170" s="441"/>
      <c r="N170" s="364">
        <v>2</v>
      </c>
      <c r="O170" s="380">
        <v>2</v>
      </c>
      <c r="P170" s="372">
        <v>2</v>
      </c>
      <c r="Q170" s="364">
        <v>3</v>
      </c>
      <c r="R170" s="364">
        <v>3</v>
      </c>
      <c r="S170" s="364">
        <v>3</v>
      </c>
      <c r="T170" s="364">
        <v>3</v>
      </c>
      <c r="U170" s="364">
        <v>3</v>
      </c>
      <c r="V170" s="364">
        <v>3</v>
      </c>
      <c r="W170" s="364">
        <v>3</v>
      </c>
      <c r="X170" s="364">
        <v>3</v>
      </c>
      <c r="Y170" s="372">
        <v>3</v>
      </c>
      <c r="Z170" s="364">
        <v>3</v>
      </c>
      <c r="AA170" s="372">
        <v>3</v>
      </c>
      <c r="AB170" s="380">
        <v>3</v>
      </c>
      <c r="AC170" s="364">
        <v>3</v>
      </c>
      <c r="AD170" s="364">
        <v>3</v>
      </c>
      <c r="AE170" s="364">
        <v>3</v>
      </c>
      <c r="AF170" s="364">
        <v>3</v>
      </c>
      <c r="AG170" s="364">
        <v>3</v>
      </c>
      <c r="AH170" s="364">
        <v>3</v>
      </c>
      <c r="AI170" s="364">
        <v>3</v>
      </c>
      <c r="AJ170" s="364">
        <v>3</v>
      </c>
      <c r="AK170" s="364">
        <v>3</v>
      </c>
      <c r="AL170" s="364">
        <v>3</v>
      </c>
      <c r="AM170" s="364">
        <v>3</v>
      </c>
      <c r="AN170" s="364">
        <v>3</v>
      </c>
      <c r="AO170" s="364">
        <v>3</v>
      </c>
      <c r="AP170" s="364">
        <v>3</v>
      </c>
      <c r="AQ170" s="364">
        <v>3</v>
      </c>
      <c r="AR170" s="364">
        <v>3</v>
      </c>
      <c r="AS170" s="364">
        <v>3</v>
      </c>
      <c r="AT170" s="364">
        <v>3</v>
      </c>
      <c r="AU170" s="364">
        <v>3</v>
      </c>
      <c r="AV170" s="364">
        <v>3</v>
      </c>
      <c r="AW170" s="364">
        <v>3</v>
      </c>
      <c r="AX170" s="364">
        <v>3</v>
      </c>
      <c r="AY170" s="364">
        <v>3</v>
      </c>
      <c r="AZ170" s="364">
        <v>3</v>
      </c>
      <c r="BA170" s="364">
        <v>3</v>
      </c>
      <c r="BB170" s="364">
        <v>3</v>
      </c>
      <c r="BC170" s="364">
        <v>3</v>
      </c>
      <c r="BD170" s="364">
        <v>3</v>
      </c>
      <c r="BE170" s="364">
        <v>3</v>
      </c>
      <c r="BF170" s="364">
        <v>3</v>
      </c>
      <c r="BG170" s="364">
        <v>3</v>
      </c>
      <c r="BH170" s="364">
        <v>3</v>
      </c>
      <c r="BI170" s="364">
        <v>3</v>
      </c>
      <c r="BJ170" s="364">
        <v>3</v>
      </c>
      <c r="BK170" s="364">
        <v>3</v>
      </c>
      <c r="BL170" s="364">
        <v>3</v>
      </c>
      <c r="BM170" s="364">
        <v>3</v>
      </c>
      <c r="BN170" s="364">
        <v>3</v>
      </c>
      <c r="BO170" s="364">
        <v>3</v>
      </c>
      <c r="BP170" s="364">
        <v>3</v>
      </c>
      <c r="BQ170" s="364">
        <v>3</v>
      </c>
      <c r="BR170" s="364">
        <v>3</v>
      </c>
      <c r="BS170" s="364">
        <v>3</v>
      </c>
      <c r="BT170" s="398"/>
      <c r="BV170" s="50" t="s">
        <v>270</v>
      </c>
    </row>
    <row r="171" spans="1:74" s="50" customFormat="1" ht="14.4" x14ac:dyDescent="0.3">
      <c r="A171" s="51"/>
      <c r="B171" s="83" t="s">
        <v>132</v>
      </c>
      <c r="C171" s="261" t="s">
        <v>34</v>
      </c>
      <c r="D171" s="386">
        <v>200.44184758416679</v>
      </c>
      <c r="E171" s="262" t="s">
        <v>14</v>
      </c>
      <c r="F171" s="264" t="s">
        <v>7</v>
      </c>
      <c r="G171" s="315"/>
      <c r="H171" s="315"/>
      <c r="I171" s="315"/>
      <c r="J171" s="440"/>
      <c r="K171" s="440"/>
      <c r="L171" s="440"/>
      <c r="M171" s="441"/>
      <c r="N171" s="364">
        <v>2</v>
      </c>
      <c r="O171" s="380">
        <v>2</v>
      </c>
      <c r="P171" s="372">
        <v>2</v>
      </c>
      <c r="Q171" s="364">
        <v>3</v>
      </c>
      <c r="R171" s="364">
        <v>3</v>
      </c>
      <c r="S171" s="364">
        <v>3</v>
      </c>
      <c r="T171" s="364">
        <v>3</v>
      </c>
      <c r="U171" s="364">
        <v>3</v>
      </c>
      <c r="V171" s="364">
        <v>3</v>
      </c>
      <c r="W171" s="364">
        <v>3</v>
      </c>
      <c r="X171" s="364">
        <v>3</v>
      </c>
      <c r="Y171" s="372">
        <v>3</v>
      </c>
      <c r="Z171" s="364">
        <v>3</v>
      </c>
      <c r="AA171" s="372">
        <v>3</v>
      </c>
      <c r="AB171" s="380">
        <v>3</v>
      </c>
      <c r="AC171" s="364">
        <v>3</v>
      </c>
      <c r="AD171" s="364">
        <v>3</v>
      </c>
      <c r="AE171" s="364">
        <v>3</v>
      </c>
      <c r="AF171" s="364">
        <v>3</v>
      </c>
      <c r="AG171" s="364">
        <v>3</v>
      </c>
      <c r="AH171" s="364">
        <v>3</v>
      </c>
      <c r="AI171" s="364">
        <v>3</v>
      </c>
      <c r="AJ171" s="364">
        <v>3</v>
      </c>
      <c r="AK171" s="364">
        <v>3</v>
      </c>
      <c r="AL171" s="364">
        <v>3</v>
      </c>
      <c r="AM171" s="364">
        <v>3</v>
      </c>
      <c r="AN171" s="364">
        <v>3</v>
      </c>
      <c r="AO171" s="364">
        <v>3</v>
      </c>
      <c r="AP171" s="364">
        <v>3</v>
      </c>
      <c r="AQ171" s="364">
        <v>3</v>
      </c>
      <c r="AR171" s="364">
        <v>3</v>
      </c>
      <c r="AS171" s="364">
        <v>3</v>
      </c>
      <c r="AT171" s="364">
        <v>3</v>
      </c>
      <c r="AU171" s="364">
        <v>3</v>
      </c>
      <c r="AV171" s="364">
        <v>3</v>
      </c>
      <c r="AW171" s="364">
        <v>3</v>
      </c>
      <c r="AX171" s="364">
        <v>3</v>
      </c>
      <c r="AY171" s="364">
        <v>3</v>
      </c>
      <c r="AZ171" s="364">
        <v>3</v>
      </c>
      <c r="BA171" s="364">
        <v>3</v>
      </c>
      <c r="BB171" s="364">
        <v>3</v>
      </c>
      <c r="BC171" s="364">
        <v>3</v>
      </c>
      <c r="BD171" s="364">
        <v>3</v>
      </c>
      <c r="BE171" s="364">
        <v>3</v>
      </c>
      <c r="BF171" s="364">
        <v>3</v>
      </c>
      <c r="BG171" s="364">
        <v>3</v>
      </c>
      <c r="BH171" s="364">
        <v>3</v>
      </c>
      <c r="BI171" s="364">
        <v>3</v>
      </c>
      <c r="BJ171" s="364">
        <v>3</v>
      </c>
      <c r="BK171" s="364">
        <v>3</v>
      </c>
      <c r="BL171" s="364">
        <v>3</v>
      </c>
      <c r="BM171" s="364">
        <v>3</v>
      </c>
      <c r="BN171" s="364">
        <v>3</v>
      </c>
      <c r="BO171" s="364">
        <v>3</v>
      </c>
      <c r="BP171" s="364">
        <v>3</v>
      </c>
      <c r="BQ171" s="364">
        <v>3</v>
      </c>
      <c r="BR171" s="364">
        <v>3</v>
      </c>
      <c r="BS171" s="364">
        <v>3</v>
      </c>
      <c r="BT171" s="398"/>
      <c r="BV171" s="50" t="s">
        <v>270</v>
      </c>
    </row>
    <row r="172" spans="1:74" customFormat="1" ht="14.4" x14ac:dyDescent="0.3">
      <c r="A172" s="35"/>
      <c r="B172" s="82" t="s">
        <v>210</v>
      </c>
      <c r="C172" s="35"/>
      <c r="D172" s="42"/>
      <c r="E172" s="35"/>
      <c r="F172" s="260"/>
      <c r="G172" s="260"/>
      <c r="H172" s="260"/>
      <c r="I172" s="260"/>
      <c r="J172" s="442"/>
      <c r="K172" s="444"/>
      <c r="L172" s="442"/>
      <c r="M172" s="443"/>
      <c r="N172" s="51"/>
      <c r="O172" s="550"/>
      <c r="P172" s="549"/>
      <c r="Q172" s="51"/>
      <c r="R172" s="51"/>
      <c r="S172" s="51"/>
      <c r="T172" s="523"/>
      <c r="U172" s="51"/>
      <c r="V172" s="51"/>
      <c r="W172" s="51"/>
      <c r="X172" s="51"/>
      <c r="Y172" s="522"/>
      <c r="Z172" s="51"/>
      <c r="AA172" s="522"/>
      <c r="AB172" s="527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399"/>
      <c r="BV172" s="116"/>
    </row>
    <row r="173" spans="1:74" s="50" customFormat="1" ht="14.4" x14ac:dyDescent="0.3">
      <c r="A173" s="51"/>
      <c r="B173" s="83" t="s">
        <v>143</v>
      </c>
      <c r="C173" s="261" t="s">
        <v>34</v>
      </c>
      <c r="D173" s="386">
        <v>544.85490684657657</v>
      </c>
      <c r="E173" s="262" t="s">
        <v>14</v>
      </c>
      <c r="F173" s="264" t="s">
        <v>7</v>
      </c>
      <c r="G173" s="315"/>
      <c r="H173" s="315"/>
      <c r="I173" s="315"/>
      <c r="J173" s="440"/>
      <c r="K173" s="440"/>
      <c r="L173" s="440"/>
      <c r="M173" s="441"/>
      <c r="N173" s="364">
        <v>1</v>
      </c>
      <c r="O173" s="380">
        <v>1</v>
      </c>
      <c r="P173" s="372">
        <v>1</v>
      </c>
      <c r="Q173" s="364">
        <v>1</v>
      </c>
      <c r="R173" s="364">
        <v>1</v>
      </c>
      <c r="S173" s="364">
        <v>1</v>
      </c>
      <c r="T173" s="364">
        <v>1</v>
      </c>
      <c r="U173" s="364">
        <v>1</v>
      </c>
      <c r="V173" s="364">
        <v>1</v>
      </c>
      <c r="W173" s="364">
        <v>1</v>
      </c>
      <c r="X173" s="364">
        <v>1</v>
      </c>
      <c r="Y173" s="372">
        <v>1</v>
      </c>
      <c r="Z173" s="364">
        <v>1</v>
      </c>
      <c r="AA173" s="372">
        <v>1</v>
      </c>
      <c r="AB173" s="380">
        <v>1</v>
      </c>
      <c r="AC173" s="364">
        <v>1</v>
      </c>
      <c r="AD173" s="364">
        <v>1</v>
      </c>
      <c r="AE173" s="364">
        <v>1</v>
      </c>
      <c r="AF173" s="364">
        <v>1</v>
      </c>
      <c r="AG173" s="364">
        <v>1</v>
      </c>
      <c r="AH173" s="364">
        <v>1</v>
      </c>
      <c r="AI173" s="364">
        <v>1</v>
      </c>
      <c r="AJ173" s="364">
        <v>1</v>
      </c>
      <c r="AK173" s="364">
        <v>1</v>
      </c>
      <c r="AL173" s="364">
        <v>1</v>
      </c>
      <c r="AM173" s="364">
        <v>1</v>
      </c>
      <c r="AN173" s="364">
        <v>1</v>
      </c>
      <c r="AO173" s="364">
        <v>1</v>
      </c>
      <c r="AP173" s="364">
        <v>1</v>
      </c>
      <c r="AQ173" s="364">
        <v>1</v>
      </c>
      <c r="AR173" s="364">
        <v>1</v>
      </c>
      <c r="AS173" s="364">
        <v>1</v>
      </c>
      <c r="AT173" s="364">
        <v>1</v>
      </c>
      <c r="AU173" s="364">
        <v>1</v>
      </c>
      <c r="AV173" s="364">
        <v>1</v>
      </c>
      <c r="AW173" s="364">
        <v>1</v>
      </c>
      <c r="AX173" s="364">
        <v>1</v>
      </c>
      <c r="AY173" s="364">
        <v>1</v>
      </c>
      <c r="AZ173" s="364">
        <v>1</v>
      </c>
      <c r="BA173" s="364">
        <v>1</v>
      </c>
      <c r="BB173" s="364">
        <v>1</v>
      </c>
      <c r="BC173" s="364">
        <v>1</v>
      </c>
      <c r="BD173" s="364">
        <v>1</v>
      </c>
      <c r="BE173" s="364">
        <v>1</v>
      </c>
      <c r="BF173" s="364">
        <v>1</v>
      </c>
      <c r="BG173" s="364">
        <v>1</v>
      </c>
      <c r="BH173" s="364">
        <v>1</v>
      </c>
      <c r="BI173" s="364">
        <v>1</v>
      </c>
      <c r="BJ173" s="364">
        <v>1</v>
      </c>
      <c r="BK173" s="364">
        <v>1</v>
      </c>
      <c r="BL173" s="364">
        <v>1</v>
      </c>
      <c r="BM173" s="364">
        <v>1</v>
      </c>
      <c r="BN173" s="364">
        <v>1</v>
      </c>
      <c r="BO173" s="364">
        <v>1</v>
      </c>
      <c r="BP173" s="364">
        <v>1</v>
      </c>
      <c r="BQ173" s="364">
        <v>1</v>
      </c>
      <c r="BR173" s="364">
        <v>1</v>
      </c>
      <c r="BS173" s="364">
        <v>1</v>
      </c>
      <c r="BT173" s="398"/>
      <c r="BV173" s="50" t="s">
        <v>270</v>
      </c>
    </row>
    <row r="174" spans="1:74" s="50" customFormat="1" ht="14.4" x14ac:dyDescent="0.3">
      <c r="A174" s="51"/>
      <c r="B174" s="83" t="s">
        <v>144</v>
      </c>
      <c r="C174" s="261" t="s">
        <v>34</v>
      </c>
      <c r="D174" s="386">
        <v>246.69765856512836</v>
      </c>
      <c r="E174" s="262" t="s">
        <v>14</v>
      </c>
      <c r="F174" s="264" t="s">
        <v>7</v>
      </c>
      <c r="G174" s="315"/>
      <c r="H174" s="315"/>
      <c r="I174" s="315"/>
      <c r="J174" s="440"/>
      <c r="K174" s="440"/>
      <c r="L174" s="440"/>
      <c r="M174" s="441"/>
      <c r="N174" s="364">
        <v>2</v>
      </c>
      <c r="O174" s="380">
        <v>2</v>
      </c>
      <c r="P174" s="372">
        <v>2</v>
      </c>
      <c r="Q174" s="364">
        <v>3</v>
      </c>
      <c r="R174" s="364">
        <v>3</v>
      </c>
      <c r="S174" s="364">
        <v>3</v>
      </c>
      <c r="T174" s="364">
        <v>3</v>
      </c>
      <c r="U174" s="364">
        <v>3</v>
      </c>
      <c r="V174" s="364">
        <v>3</v>
      </c>
      <c r="W174" s="364">
        <v>3</v>
      </c>
      <c r="X174" s="364">
        <v>3</v>
      </c>
      <c r="Y174" s="372">
        <v>3</v>
      </c>
      <c r="Z174" s="364">
        <v>3</v>
      </c>
      <c r="AA174" s="372">
        <v>3</v>
      </c>
      <c r="AB174" s="380">
        <v>3</v>
      </c>
      <c r="AC174" s="364">
        <v>3</v>
      </c>
      <c r="AD174" s="364">
        <v>3</v>
      </c>
      <c r="AE174" s="364">
        <v>3</v>
      </c>
      <c r="AF174" s="364">
        <v>3</v>
      </c>
      <c r="AG174" s="364">
        <v>3</v>
      </c>
      <c r="AH174" s="364">
        <v>3</v>
      </c>
      <c r="AI174" s="364">
        <v>3</v>
      </c>
      <c r="AJ174" s="364">
        <v>3</v>
      </c>
      <c r="AK174" s="364">
        <v>3</v>
      </c>
      <c r="AL174" s="364">
        <v>3</v>
      </c>
      <c r="AM174" s="364">
        <v>3</v>
      </c>
      <c r="AN174" s="364">
        <v>3</v>
      </c>
      <c r="AO174" s="364">
        <v>3</v>
      </c>
      <c r="AP174" s="364">
        <v>3</v>
      </c>
      <c r="AQ174" s="364">
        <v>3</v>
      </c>
      <c r="AR174" s="364">
        <v>3</v>
      </c>
      <c r="AS174" s="364">
        <v>3</v>
      </c>
      <c r="AT174" s="364">
        <v>3</v>
      </c>
      <c r="AU174" s="364">
        <v>3</v>
      </c>
      <c r="AV174" s="364">
        <v>3</v>
      </c>
      <c r="AW174" s="364">
        <v>3</v>
      </c>
      <c r="AX174" s="364">
        <v>3</v>
      </c>
      <c r="AY174" s="364">
        <v>3</v>
      </c>
      <c r="AZ174" s="364">
        <v>3</v>
      </c>
      <c r="BA174" s="364">
        <v>3</v>
      </c>
      <c r="BB174" s="364">
        <v>3</v>
      </c>
      <c r="BC174" s="364">
        <v>3</v>
      </c>
      <c r="BD174" s="364">
        <v>3</v>
      </c>
      <c r="BE174" s="364">
        <v>3</v>
      </c>
      <c r="BF174" s="364">
        <v>3</v>
      </c>
      <c r="BG174" s="364">
        <v>3</v>
      </c>
      <c r="BH174" s="364">
        <v>3</v>
      </c>
      <c r="BI174" s="364">
        <v>3</v>
      </c>
      <c r="BJ174" s="364">
        <v>3</v>
      </c>
      <c r="BK174" s="364">
        <v>3</v>
      </c>
      <c r="BL174" s="364">
        <v>3</v>
      </c>
      <c r="BM174" s="364">
        <v>3</v>
      </c>
      <c r="BN174" s="364">
        <v>3</v>
      </c>
      <c r="BO174" s="364">
        <v>3</v>
      </c>
      <c r="BP174" s="364">
        <v>3</v>
      </c>
      <c r="BQ174" s="364">
        <v>3</v>
      </c>
      <c r="BR174" s="364">
        <v>3</v>
      </c>
      <c r="BS174" s="364">
        <v>3</v>
      </c>
      <c r="BT174" s="398"/>
      <c r="BV174" s="50" t="s">
        <v>270</v>
      </c>
    </row>
    <row r="175" spans="1:74" customFormat="1" ht="14.4" x14ac:dyDescent="0.3">
      <c r="A175" s="35"/>
      <c r="B175" s="82" t="s">
        <v>145</v>
      </c>
      <c r="C175" s="35"/>
      <c r="D175" s="42"/>
      <c r="E175" s="35"/>
      <c r="F175" s="260"/>
      <c r="G175" s="260"/>
      <c r="H175" s="260"/>
      <c r="I175" s="260"/>
      <c r="J175" s="442"/>
      <c r="K175" s="444"/>
      <c r="L175" s="442"/>
      <c r="M175" s="443"/>
      <c r="N175" s="51"/>
      <c r="O175" s="524"/>
      <c r="P175" s="522"/>
      <c r="Q175" s="51"/>
      <c r="R175" s="51"/>
      <c r="S175" s="51"/>
      <c r="T175" s="523"/>
      <c r="U175" s="51"/>
      <c r="V175" s="51"/>
      <c r="W175" s="51"/>
      <c r="X175" s="51"/>
      <c r="Y175" s="522"/>
      <c r="Z175" s="51"/>
      <c r="AA175" s="522"/>
      <c r="AB175" s="524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399"/>
      <c r="BV175" s="116"/>
    </row>
    <row r="176" spans="1:74" s="50" customFormat="1" ht="14.4" x14ac:dyDescent="0.3">
      <c r="A176" s="51"/>
      <c r="B176" s="83" t="s">
        <v>208</v>
      </c>
      <c r="C176" s="261" t="s">
        <v>34</v>
      </c>
      <c r="D176" s="386">
        <v>789.05105757827266</v>
      </c>
      <c r="E176" s="262" t="s">
        <v>14</v>
      </c>
      <c r="F176" s="264" t="s">
        <v>7</v>
      </c>
      <c r="G176" s="315"/>
      <c r="H176" s="315"/>
      <c r="I176" s="315"/>
      <c r="J176" s="440"/>
      <c r="K176" s="440"/>
      <c r="L176" s="440"/>
      <c r="M176" s="441"/>
      <c r="N176" s="364">
        <v>1</v>
      </c>
      <c r="O176" s="380">
        <v>1</v>
      </c>
      <c r="P176" s="372">
        <v>1</v>
      </c>
      <c r="Q176" s="364">
        <v>1</v>
      </c>
      <c r="R176" s="364">
        <v>1</v>
      </c>
      <c r="S176" s="364">
        <v>1</v>
      </c>
      <c r="T176" s="364">
        <v>1</v>
      </c>
      <c r="U176" s="364">
        <v>1</v>
      </c>
      <c r="V176" s="364">
        <v>1</v>
      </c>
      <c r="W176" s="364">
        <v>1</v>
      </c>
      <c r="X176" s="364">
        <v>1</v>
      </c>
      <c r="Y176" s="372">
        <v>1</v>
      </c>
      <c r="Z176" s="364">
        <v>1</v>
      </c>
      <c r="AA176" s="372">
        <v>1</v>
      </c>
      <c r="AB176" s="380">
        <v>1</v>
      </c>
      <c r="AC176" s="364">
        <v>1</v>
      </c>
      <c r="AD176" s="364">
        <v>1</v>
      </c>
      <c r="AE176" s="364">
        <v>1</v>
      </c>
      <c r="AF176" s="364">
        <v>1</v>
      </c>
      <c r="AG176" s="364">
        <v>1</v>
      </c>
      <c r="AH176" s="364">
        <v>1</v>
      </c>
      <c r="AI176" s="364">
        <v>1</v>
      </c>
      <c r="AJ176" s="364">
        <v>1</v>
      </c>
      <c r="AK176" s="364">
        <v>1</v>
      </c>
      <c r="AL176" s="364">
        <v>1</v>
      </c>
      <c r="AM176" s="364">
        <v>1</v>
      </c>
      <c r="AN176" s="364">
        <v>1</v>
      </c>
      <c r="AO176" s="364">
        <v>1</v>
      </c>
      <c r="AP176" s="364">
        <v>1</v>
      </c>
      <c r="AQ176" s="364">
        <v>1</v>
      </c>
      <c r="AR176" s="364">
        <v>1</v>
      </c>
      <c r="AS176" s="364">
        <v>1</v>
      </c>
      <c r="AT176" s="364">
        <v>1</v>
      </c>
      <c r="AU176" s="364">
        <v>1</v>
      </c>
      <c r="AV176" s="364">
        <v>1</v>
      </c>
      <c r="AW176" s="364">
        <v>1</v>
      </c>
      <c r="AX176" s="364">
        <v>1</v>
      </c>
      <c r="AY176" s="364">
        <v>1</v>
      </c>
      <c r="AZ176" s="364">
        <v>1</v>
      </c>
      <c r="BA176" s="364">
        <v>1</v>
      </c>
      <c r="BB176" s="364">
        <v>1</v>
      </c>
      <c r="BC176" s="364">
        <v>1</v>
      </c>
      <c r="BD176" s="364">
        <v>1</v>
      </c>
      <c r="BE176" s="364">
        <v>1</v>
      </c>
      <c r="BF176" s="364">
        <v>1</v>
      </c>
      <c r="BG176" s="364">
        <v>1</v>
      </c>
      <c r="BH176" s="364">
        <v>1</v>
      </c>
      <c r="BI176" s="364">
        <v>1</v>
      </c>
      <c r="BJ176" s="364">
        <v>1</v>
      </c>
      <c r="BK176" s="364">
        <v>1</v>
      </c>
      <c r="BL176" s="364">
        <v>1</v>
      </c>
      <c r="BM176" s="364">
        <v>1</v>
      </c>
      <c r="BN176" s="364">
        <v>1</v>
      </c>
      <c r="BO176" s="364">
        <v>1</v>
      </c>
      <c r="BP176" s="364">
        <v>1</v>
      </c>
      <c r="BQ176" s="364">
        <v>1</v>
      </c>
      <c r="BR176" s="364">
        <v>1</v>
      </c>
      <c r="BS176" s="364">
        <v>1</v>
      </c>
      <c r="BT176" s="398"/>
      <c r="BV176" s="116" t="s">
        <v>270</v>
      </c>
    </row>
    <row r="177" spans="1:74" s="50" customFormat="1" ht="14.4" x14ac:dyDescent="0.3">
      <c r="A177" s="51"/>
      <c r="B177" s="83" t="s">
        <v>209</v>
      </c>
      <c r="C177" s="261" t="s">
        <v>34</v>
      </c>
      <c r="D177" s="386">
        <v>789.05105757827266</v>
      </c>
      <c r="E177" s="262" t="s">
        <v>14</v>
      </c>
      <c r="F177" s="264" t="s">
        <v>7</v>
      </c>
      <c r="G177" s="315"/>
      <c r="H177" s="315"/>
      <c r="I177" s="315"/>
      <c r="J177" s="440"/>
      <c r="K177" s="440"/>
      <c r="L177" s="440"/>
      <c r="M177" s="441"/>
      <c r="N177" s="364">
        <v>1</v>
      </c>
      <c r="O177" s="380">
        <v>1</v>
      </c>
      <c r="P177" s="372">
        <v>1</v>
      </c>
      <c r="Q177" s="364">
        <v>1</v>
      </c>
      <c r="R177" s="364">
        <v>1</v>
      </c>
      <c r="S177" s="364">
        <v>1</v>
      </c>
      <c r="T177" s="364">
        <v>1</v>
      </c>
      <c r="U177" s="364">
        <v>1</v>
      </c>
      <c r="V177" s="364">
        <v>1</v>
      </c>
      <c r="W177" s="364">
        <v>1</v>
      </c>
      <c r="X177" s="364">
        <v>1</v>
      </c>
      <c r="Y177" s="372">
        <v>1</v>
      </c>
      <c r="Z177" s="364">
        <v>1</v>
      </c>
      <c r="AA177" s="372">
        <v>1</v>
      </c>
      <c r="AB177" s="380">
        <v>1</v>
      </c>
      <c r="AC177" s="364">
        <v>1</v>
      </c>
      <c r="AD177" s="364">
        <v>1</v>
      </c>
      <c r="AE177" s="364">
        <v>1</v>
      </c>
      <c r="AF177" s="364">
        <v>1</v>
      </c>
      <c r="AG177" s="364">
        <v>1</v>
      </c>
      <c r="AH177" s="364">
        <v>1</v>
      </c>
      <c r="AI177" s="364">
        <v>1</v>
      </c>
      <c r="AJ177" s="364">
        <v>1</v>
      </c>
      <c r="AK177" s="364">
        <v>1</v>
      </c>
      <c r="AL177" s="364">
        <v>1</v>
      </c>
      <c r="AM177" s="364">
        <v>1</v>
      </c>
      <c r="AN177" s="364">
        <v>1</v>
      </c>
      <c r="AO177" s="364">
        <v>1</v>
      </c>
      <c r="AP177" s="364">
        <v>1</v>
      </c>
      <c r="AQ177" s="364">
        <v>1</v>
      </c>
      <c r="AR177" s="364">
        <v>1</v>
      </c>
      <c r="AS177" s="364">
        <v>1</v>
      </c>
      <c r="AT177" s="364">
        <v>1</v>
      </c>
      <c r="AU177" s="364">
        <v>1</v>
      </c>
      <c r="AV177" s="364">
        <v>1</v>
      </c>
      <c r="AW177" s="364">
        <v>1</v>
      </c>
      <c r="AX177" s="364">
        <v>1</v>
      </c>
      <c r="AY177" s="364">
        <v>1</v>
      </c>
      <c r="AZ177" s="364">
        <v>1</v>
      </c>
      <c r="BA177" s="364">
        <v>1</v>
      </c>
      <c r="BB177" s="364">
        <v>1</v>
      </c>
      <c r="BC177" s="364">
        <v>1</v>
      </c>
      <c r="BD177" s="364">
        <v>1</v>
      </c>
      <c r="BE177" s="364">
        <v>1</v>
      </c>
      <c r="BF177" s="364">
        <v>1</v>
      </c>
      <c r="BG177" s="364">
        <v>1</v>
      </c>
      <c r="BH177" s="364">
        <v>1</v>
      </c>
      <c r="BI177" s="364">
        <v>1</v>
      </c>
      <c r="BJ177" s="364">
        <v>1</v>
      </c>
      <c r="BK177" s="364">
        <v>1</v>
      </c>
      <c r="BL177" s="364">
        <v>1</v>
      </c>
      <c r="BM177" s="364">
        <v>1</v>
      </c>
      <c r="BN177" s="364">
        <v>1</v>
      </c>
      <c r="BO177" s="364">
        <v>1</v>
      </c>
      <c r="BP177" s="364">
        <v>1</v>
      </c>
      <c r="BQ177" s="364">
        <v>1</v>
      </c>
      <c r="BR177" s="364">
        <v>1</v>
      </c>
      <c r="BS177" s="364">
        <v>1</v>
      </c>
      <c r="BT177" s="398"/>
      <c r="BV177" s="116" t="s">
        <v>270</v>
      </c>
    </row>
    <row r="178" spans="1:74" s="50" customFormat="1" ht="14.4" x14ac:dyDescent="0.3">
      <c r="A178" s="51"/>
      <c r="B178" s="83" t="s">
        <v>211</v>
      </c>
      <c r="C178" s="261" t="s">
        <v>34</v>
      </c>
      <c r="D178" s="386">
        <v>789.05105757827266</v>
      </c>
      <c r="E178" s="262" t="s">
        <v>14</v>
      </c>
      <c r="F178" s="264" t="s">
        <v>7</v>
      </c>
      <c r="G178" s="315"/>
      <c r="H178" s="315"/>
      <c r="I178" s="315"/>
      <c r="J178" s="440"/>
      <c r="K178" s="440"/>
      <c r="L178" s="440"/>
      <c r="M178" s="441"/>
      <c r="N178" s="364">
        <v>1</v>
      </c>
      <c r="O178" s="380">
        <v>1</v>
      </c>
      <c r="P178" s="372">
        <v>1</v>
      </c>
      <c r="Q178" s="364">
        <v>1</v>
      </c>
      <c r="R178" s="364">
        <v>1</v>
      </c>
      <c r="S178" s="364">
        <v>1</v>
      </c>
      <c r="T178" s="364">
        <v>1</v>
      </c>
      <c r="U178" s="364">
        <v>1</v>
      </c>
      <c r="V178" s="364">
        <v>1</v>
      </c>
      <c r="W178" s="364">
        <v>1</v>
      </c>
      <c r="X178" s="364">
        <v>1</v>
      </c>
      <c r="Y178" s="372">
        <v>1</v>
      </c>
      <c r="Z178" s="364">
        <v>1</v>
      </c>
      <c r="AA178" s="372">
        <v>1</v>
      </c>
      <c r="AB178" s="380">
        <v>1</v>
      </c>
      <c r="AC178" s="364">
        <v>1</v>
      </c>
      <c r="AD178" s="364">
        <v>1</v>
      </c>
      <c r="AE178" s="364">
        <v>1</v>
      </c>
      <c r="AF178" s="364">
        <v>1</v>
      </c>
      <c r="AG178" s="364">
        <v>1</v>
      </c>
      <c r="AH178" s="364">
        <v>1</v>
      </c>
      <c r="AI178" s="364">
        <v>1</v>
      </c>
      <c r="AJ178" s="364">
        <v>1</v>
      </c>
      <c r="AK178" s="364">
        <v>1</v>
      </c>
      <c r="AL178" s="364">
        <v>1</v>
      </c>
      <c r="AM178" s="364">
        <v>1</v>
      </c>
      <c r="AN178" s="364">
        <v>1</v>
      </c>
      <c r="AO178" s="364">
        <v>1</v>
      </c>
      <c r="AP178" s="364">
        <v>1</v>
      </c>
      <c r="AQ178" s="364">
        <v>1</v>
      </c>
      <c r="AR178" s="364">
        <v>1</v>
      </c>
      <c r="AS178" s="364">
        <v>1</v>
      </c>
      <c r="AT178" s="364">
        <v>1</v>
      </c>
      <c r="AU178" s="364">
        <v>1</v>
      </c>
      <c r="AV178" s="364">
        <v>1</v>
      </c>
      <c r="AW178" s="364">
        <v>1</v>
      </c>
      <c r="AX178" s="364">
        <v>1</v>
      </c>
      <c r="AY178" s="364">
        <v>1</v>
      </c>
      <c r="AZ178" s="364">
        <v>1</v>
      </c>
      <c r="BA178" s="364">
        <v>1</v>
      </c>
      <c r="BB178" s="364">
        <v>1</v>
      </c>
      <c r="BC178" s="364">
        <v>1</v>
      </c>
      <c r="BD178" s="364">
        <v>1</v>
      </c>
      <c r="BE178" s="364">
        <v>1</v>
      </c>
      <c r="BF178" s="364">
        <v>1</v>
      </c>
      <c r="BG178" s="364">
        <v>1</v>
      </c>
      <c r="BH178" s="364">
        <v>1</v>
      </c>
      <c r="BI178" s="364">
        <v>1</v>
      </c>
      <c r="BJ178" s="364">
        <v>1</v>
      </c>
      <c r="BK178" s="364">
        <v>1</v>
      </c>
      <c r="BL178" s="364">
        <v>1</v>
      </c>
      <c r="BM178" s="364">
        <v>1</v>
      </c>
      <c r="BN178" s="364">
        <v>1</v>
      </c>
      <c r="BO178" s="364">
        <v>1</v>
      </c>
      <c r="BP178" s="364">
        <v>1</v>
      </c>
      <c r="BQ178" s="364">
        <v>1</v>
      </c>
      <c r="BR178" s="364">
        <v>1</v>
      </c>
      <c r="BS178" s="364">
        <v>1</v>
      </c>
      <c r="BT178" s="398"/>
      <c r="BV178" s="116" t="s">
        <v>270</v>
      </c>
    </row>
    <row r="179" spans="1:74" s="50" customFormat="1" ht="14.4" x14ac:dyDescent="0.3">
      <c r="A179" s="51"/>
      <c r="B179" s="83" t="s">
        <v>30</v>
      </c>
      <c r="C179" s="261" t="s">
        <v>34</v>
      </c>
      <c r="D179" s="386">
        <v>1340.3739146349276</v>
      </c>
      <c r="E179" s="262" t="s">
        <v>14</v>
      </c>
      <c r="F179" s="264" t="s">
        <v>7</v>
      </c>
      <c r="G179" s="315"/>
      <c r="H179" s="315"/>
      <c r="I179" s="315"/>
      <c r="J179" s="440"/>
      <c r="K179" s="440"/>
      <c r="L179" s="440"/>
      <c r="M179" s="441"/>
      <c r="N179" s="364">
        <v>1</v>
      </c>
      <c r="O179" s="380">
        <v>1</v>
      </c>
      <c r="P179" s="372">
        <v>1</v>
      </c>
      <c r="Q179" s="364">
        <v>1</v>
      </c>
      <c r="R179" s="364">
        <v>1</v>
      </c>
      <c r="S179" s="364">
        <v>1</v>
      </c>
      <c r="T179" s="364">
        <v>1</v>
      </c>
      <c r="U179" s="364">
        <v>1</v>
      </c>
      <c r="V179" s="364">
        <v>1</v>
      </c>
      <c r="W179" s="364">
        <v>1</v>
      </c>
      <c r="X179" s="364">
        <v>1</v>
      </c>
      <c r="Y179" s="372">
        <v>1</v>
      </c>
      <c r="Z179" s="364">
        <v>1</v>
      </c>
      <c r="AA179" s="372">
        <v>1</v>
      </c>
      <c r="AB179" s="380">
        <v>1</v>
      </c>
      <c r="AC179" s="364">
        <v>1</v>
      </c>
      <c r="AD179" s="364">
        <v>1</v>
      </c>
      <c r="AE179" s="364">
        <v>1</v>
      </c>
      <c r="AF179" s="364">
        <v>1</v>
      </c>
      <c r="AG179" s="364">
        <v>1</v>
      </c>
      <c r="AH179" s="364">
        <v>1</v>
      </c>
      <c r="AI179" s="364">
        <v>1</v>
      </c>
      <c r="AJ179" s="364">
        <v>1</v>
      </c>
      <c r="AK179" s="364">
        <v>1</v>
      </c>
      <c r="AL179" s="364">
        <v>1</v>
      </c>
      <c r="AM179" s="364">
        <v>1</v>
      </c>
      <c r="AN179" s="364">
        <v>1</v>
      </c>
      <c r="AO179" s="364">
        <v>1</v>
      </c>
      <c r="AP179" s="364">
        <v>1</v>
      </c>
      <c r="AQ179" s="364">
        <v>1</v>
      </c>
      <c r="AR179" s="364">
        <v>1</v>
      </c>
      <c r="AS179" s="364">
        <v>1</v>
      </c>
      <c r="AT179" s="364">
        <v>1</v>
      </c>
      <c r="AU179" s="364">
        <v>1</v>
      </c>
      <c r="AV179" s="364">
        <v>1</v>
      </c>
      <c r="AW179" s="364">
        <v>1</v>
      </c>
      <c r="AX179" s="364">
        <v>1</v>
      </c>
      <c r="AY179" s="364">
        <v>1</v>
      </c>
      <c r="AZ179" s="364">
        <v>1</v>
      </c>
      <c r="BA179" s="364">
        <v>1</v>
      </c>
      <c r="BB179" s="364">
        <v>1</v>
      </c>
      <c r="BC179" s="364">
        <v>1</v>
      </c>
      <c r="BD179" s="364">
        <v>1</v>
      </c>
      <c r="BE179" s="364">
        <v>1</v>
      </c>
      <c r="BF179" s="364">
        <v>1</v>
      </c>
      <c r="BG179" s="364">
        <v>1</v>
      </c>
      <c r="BH179" s="364">
        <v>1</v>
      </c>
      <c r="BI179" s="364">
        <v>1</v>
      </c>
      <c r="BJ179" s="364">
        <v>1</v>
      </c>
      <c r="BK179" s="364">
        <v>1</v>
      </c>
      <c r="BL179" s="364">
        <v>1</v>
      </c>
      <c r="BM179" s="364">
        <v>1</v>
      </c>
      <c r="BN179" s="364">
        <v>1</v>
      </c>
      <c r="BO179" s="364">
        <v>1</v>
      </c>
      <c r="BP179" s="364">
        <v>1</v>
      </c>
      <c r="BQ179" s="364">
        <v>1</v>
      </c>
      <c r="BR179" s="364">
        <v>1</v>
      </c>
      <c r="BS179" s="364">
        <v>1</v>
      </c>
      <c r="BT179" s="398"/>
      <c r="BV179" s="116" t="s">
        <v>270</v>
      </c>
    </row>
    <row r="180" spans="1:74" x14ac:dyDescent="0.3">
      <c r="A180" s="4"/>
      <c r="B180" s="4"/>
      <c r="C180" s="4"/>
      <c r="D180" s="4"/>
      <c r="E180" s="4"/>
      <c r="F180" s="44"/>
      <c r="G180" s="44"/>
      <c r="H180" s="44"/>
      <c r="I180" s="44"/>
      <c r="J180" s="4"/>
      <c r="K180" s="224"/>
      <c r="L180" s="4"/>
      <c r="M180" s="4"/>
      <c r="N180" s="4"/>
      <c r="O180" s="4"/>
      <c r="P180" s="4"/>
      <c r="Q180" s="4"/>
      <c r="R180" s="4"/>
      <c r="S180" s="4"/>
      <c r="T180" s="224"/>
      <c r="U180" s="4"/>
      <c r="V180" s="4"/>
      <c r="W180" s="4"/>
      <c r="X180" s="4"/>
      <c r="Y180" s="4"/>
      <c r="AA180" s="4"/>
      <c r="AB180" s="4"/>
      <c r="AC180" s="332"/>
    </row>
    <row r="181" spans="1:74" x14ac:dyDescent="0.3">
      <c r="A181" s="4"/>
      <c r="B181" s="4"/>
      <c r="C181" s="4"/>
      <c r="D181" s="4"/>
      <c r="E181" s="4"/>
      <c r="F181" s="44"/>
      <c r="G181" s="44"/>
      <c r="H181" s="44"/>
      <c r="I181" s="44"/>
      <c r="J181" s="4"/>
      <c r="K181" s="224"/>
      <c r="L181" s="4"/>
      <c r="M181" s="4"/>
      <c r="N181" s="4"/>
      <c r="O181" s="4"/>
      <c r="P181" s="4"/>
      <c r="Q181" s="4"/>
      <c r="R181" s="4"/>
      <c r="S181" s="4"/>
      <c r="T181" s="224"/>
      <c r="U181" s="4"/>
      <c r="V181" s="4"/>
      <c r="W181" s="4"/>
      <c r="X181" s="4"/>
      <c r="Y181" s="4"/>
      <c r="AA181" s="4"/>
      <c r="AB181" s="4"/>
      <c r="AC181" s="332"/>
    </row>
    <row r="182" spans="1:74" x14ac:dyDescent="0.3">
      <c r="A182" s="4"/>
      <c r="B182" s="4"/>
      <c r="C182" s="4"/>
      <c r="D182" s="4"/>
      <c r="E182" s="4"/>
      <c r="F182" s="44"/>
      <c r="G182" s="44"/>
      <c r="H182" s="44"/>
      <c r="I182" s="44"/>
      <c r="J182" s="4"/>
      <c r="K182" s="224"/>
      <c r="L182" s="4"/>
      <c r="M182" s="4"/>
      <c r="N182" s="4"/>
      <c r="O182" s="4"/>
      <c r="P182" s="4"/>
      <c r="Q182" s="4"/>
      <c r="R182" s="4"/>
      <c r="S182" s="4"/>
      <c r="T182" s="224"/>
      <c r="U182" s="4"/>
      <c r="V182" s="4"/>
      <c r="W182" s="4"/>
      <c r="X182" s="4"/>
      <c r="Y182" s="4"/>
      <c r="AA182" s="4"/>
      <c r="AB182" s="4"/>
      <c r="AC182" s="332"/>
    </row>
    <row r="183" spans="1:74" x14ac:dyDescent="0.3">
      <c r="A183" s="4"/>
      <c r="B183" s="4"/>
      <c r="C183" s="4"/>
      <c r="D183" s="4"/>
      <c r="E183" s="4"/>
      <c r="F183" s="44"/>
      <c r="G183" s="44"/>
      <c r="H183" s="44"/>
      <c r="I183" s="44"/>
      <c r="J183" s="4"/>
      <c r="K183" s="224"/>
      <c r="L183" s="4"/>
      <c r="M183" s="4"/>
      <c r="N183" s="4"/>
      <c r="O183" s="4"/>
      <c r="P183" s="4"/>
      <c r="Q183" s="4"/>
      <c r="R183" s="4"/>
      <c r="S183" s="4"/>
      <c r="T183" s="224"/>
      <c r="U183" s="4"/>
      <c r="V183" s="4"/>
      <c r="W183" s="4"/>
      <c r="X183" s="4"/>
      <c r="Y183" s="4"/>
      <c r="AA183" s="4"/>
      <c r="AB183" s="4"/>
      <c r="AC183" s="332"/>
    </row>
    <row r="184" spans="1:74" x14ac:dyDescent="0.3">
      <c r="A184" s="4"/>
      <c r="B184" s="4"/>
      <c r="C184" s="4"/>
      <c r="D184" s="4"/>
      <c r="E184" s="4"/>
      <c r="F184" s="44"/>
      <c r="G184" s="44"/>
      <c r="H184" s="44"/>
      <c r="I184" s="44"/>
      <c r="J184" s="4"/>
      <c r="K184" s="224"/>
      <c r="L184" s="4"/>
      <c r="M184" s="4"/>
      <c r="N184" s="4"/>
      <c r="O184" s="4"/>
      <c r="P184" s="4"/>
      <c r="Q184" s="4"/>
      <c r="R184" s="4"/>
      <c r="S184" s="4"/>
      <c r="T184" s="224"/>
      <c r="U184" s="4"/>
      <c r="V184" s="4"/>
      <c r="W184" s="4"/>
      <c r="X184" s="4"/>
      <c r="Y184" s="4"/>
      <c r="AA184" s="4"/>
      <c r="AB184" s="4"/>
      <c r="AC184" s="332"/>
    </row>
    <row r="185" spans="1:74" x14ac:dyDescent="0.3">
      <c r="A185" s="4"/>
      <c r="B185" s="4"/>
      <c r="C185" s="4"/>
      <c r="D185" s="4"/>
      <c r="E185" s="4"/>
      <c r="F185" s="44"/>
      <c r="G185" s="44"/>
      <c r="H185" s="44"/>
      <c r="I185" s="44"/>
      <c r="J185" s="4"/>
      <c r="K185" s="224"/>
      <c r="L185" s="4"/>
      <c r="M185" s="4"/>
      <c r="N185" s="4"/>
      <c r="O185" s="4"/>
      <c r="P185" s="4"/>
      <c r="Q185" s="4"/>
      <c r="R185" s="4"/>
      <c r="S185" s="4"/>
      <c r="T185" s="224"/>
      <c r="U185" s="4"/>
      <c r="V185" s="4"/>
      <c r="W185" s="4"/>
      <c r="X185" s="4"/>
      <c r="Y185" s="4"/>
      <c r="AA185" s="4"/>
      <c r="AB185" s="4"/>
      <c r="AC185" s="332"/>
    </row>
    <row r="186" spans="1:74" x14ac:dyDescent="0.3">
      <c r="A186" s="4"/>
      <c r="B186" s="4"/>
      <c r="C186" s="4"/>
      <c r="D186" s="4"/>
      <c r="E186" s="4"/>
      <c r="F186" s="44"/>
      <c r="G186" s="44"/>
      <c r="H186" s="44"/>
      <c r="I186" s="44"/>
      <c r="J186" s="4"/>
      <c r="K186" s="224"/>
      <c r="L186" s="4"/>
      <c r="M186" s="4"/>
      <c r="N186" s="4"/>
      <c r="O186" s="4"/>
      <c r="P186" s="4"/>
      <c r="Q186" s="4"/>
      <c r="R186" s="4"/>
      <c r="S186" s="4"/>
      <c r="T186" s="224"/>
      <c r="U186" s="4"/>
      <c r="V186" s="4"/>
      <c r="W186" s="4"/>
      <c r="X186" s="4"/>
      <c r="Y186" s="4"/>
      <c r="AA186" s="4"/>
      <c r="AB186" s="4"/>
      <c r="AC186" s="332"/>
    </row>
    <row r="187" spans="1:74" x14ac:dyDescent="0.3">
      <c r="A187" s="4"/>
      <c r="B187" s="4"/>
      <c r="C187" s="4"/>
      <c r="D187" s="4"/>
      <c r="E187" s="4"/>
      <c r="F187" s="44"/>
      <c r="G187" s="44"/>
      <c r="H187" s="44"/>
      <c r="I187" s="44"/>
      <c r="J187" s="4"/>
      <c r="K187" s="224"/>
      <c r="L187" s="4"/>
      <c r="M187" s="4"/>
      <c r="N187" s="4"/>
      <c r="O187" s="4"/>
      <c r="P187" s="4"/>
      <c r="Q187" s="4"/>
      <c r="R187" s="4"/>
      <c r="S187" s="4"/>
      <c r="T187" s="224"/>
      <c r="U187" s="4"/>
      <c r="V187" s="4"/>
      <c r="W187" s="4"/>
      <c r="X187" s="4"/>
      <c r="Y187" s="4"/>
      <c r="AA187" s="4"/>
      <c r="AB187" s="4"/>
      <c r="AC187" s="332"/>
    </row>
    <row r="188" spans="1:74" x14ac:dyDescent="0.3">
      <c r="A188" s="4"/>
      <c r="B188" s="4"/>
      <c r="C188" s="4"/>
      <c r="D188" s="4"/>
      <c r="E188" s="4"/>
      <c r="F188" s="44"/>
      <c r="G188" s="44"/>
      <c r="H188" s="44"/>
      <c r="I188" s="44"/>
      <c r="J188" s="4"/>
      <c r="K188" s="224"/>
      <c r="L188" s="4"/>
      <c r="M188" s="4"/>
      <c r="N188" s="4"/>
      <c r="O188" s="4"/>
      <c r="P188" s="4"/>
      <c r="Q188" s="4"/>
      <c r="R188" s="4"/>
      <c r="S188" s="4"/>
      <c r="T188" s="224"/>
      <c r="U188" s="4"/>
      <c r="V188" s="4"/>
      <c r="W188" s="4"/>
      <c r="X188" s="4"/>
      <c r="Y188" s="4"/>
      <c r="AA188" s="4"/>
      <c r="AB188" s="4"/>
      <c r="AC188" s="332"/>
    </row>
    <row r="189" spans="1:74" x14ac:dyDescent="0.3">
      <c r="A189" s="4"/>
      <c r="B189" s="4"/>
      <c r="C189" s="4"/>
      <c r="D189" s="4"/>
      <c r="E189" s="4"/>
      <c r="F189" s="44"/>
      <c r="G189" s="44"/>
      <c r="H189" s="44"/>
      <c r="I189" s="44"/>
      <c r="J189" s="4"/>
      <c r="K189" s="224"/>
      <c r="L189" s="4"/>
      <c r="M189" s="4"/>
      <c r="N189" s="4"/>
      <c r="O189" s="4"/>
      <c r="P189" s="4"/>
      <c r="Q189" s="4"/>
      <c r="R189" s="4"/>
      <c r="S189" s="4"/>
      <c r="T189" s="224"/>
      <c r="U189" s="4"/>
      <c r="V189" s="4"/>
      <c r="W189" s="4"/>
      <c r="X189" s="4"/>
      <c r="Y189" s="4"/>
      <c r="AA189" s="4"/>
      <c r="AB189" s="4"/>
      <c r="AC189" s="332"/>
    </row>
    <row r="190" spans="1:74" x14ac:dyDescent="0.3">
      <c r="A190" s="4"/>
      <c r="B190" s="4"/>
      <c r="C190" s="4"/>
      <c r="D190" s="4"/>
      <c r="E190" s="4"/>
      <c r="F190" s="44"/>
      <c r="G190" s="44"/>
      <c r="H190" s="44"/>
      <c r="I190" s="44"/>
      <c r="J190" s="4"/>
      <c r="K190" s="224"/>
      <c r="L190" s="4"/>
      <c r="M190" s="4"/>
      <c r="N190" s="4"/>
      <c r="O190" s="4"/>
      <c r="P190" s="4"/>
      <c r="Q190" s="4"/>
      <c r="R190" s="4"/>
      <c r="S190" s="4"/>
      <c r="T190" s="224"/>
      <c r="U190" s="4"/>
      <c r="V190" s="4"/>
      <c r="W190" s="4"/>
      <c r="X190" s="4"/>
      <c r="Y190" s="4"/>
      <c r="AA190" s="4"/>
      <c r="AB190" s="4"/>
      <c r="AC190" s="332"/>
    </row>
    <row r="191" spans="1:74" x14ac:dyDescent="0.3">
      <c r="A191" s="4"/>
      <c r="B191" s="4"/>
      <c r="C191" s="4"/>
      <c r="D191" s="4"/>
      <c r="E191" s="4"/>
      <c r="F191" s="44"/>
      <c r="G191" s="44"/>
      <c r="H191" s="44"/>
      <c r="I191" s="44"/>
      <c r="J191" s="4"/>
      <c r="K191" s="224"/>
      <c r="L191" s="4"/>
      <c r="M191" s="4"/>
      <c r="N191" s="4"/>
      <c r="O191" s="4"/>
      <c r="P191" s="4"/>
      <c r="Q191" s="4"/>
      <c r="R191" s="4"/>
      <c r="S191" s="4"/>
      <c r="T191" s="224"/>
      <c r="U191" s="4"/>
      <c r="V191" s="4"/>
      <c r="W191" s="4"/>
      <c r="X191" s="4"/>
      <c r="Y191" s="4"/>
      <c r="AA191" s="4"/>
      <c r="AB191" s="4"/>
      <c r="AC191" s="332"/>
    </row>
    <row r="192" spans="1:74" x14ac:dyDescent="0.3">
      <c r="A192" s="4"/>
      <c r="B192" s="4"/>
      <c r="C192" s="4"/>
      <c r="D192" s="4"/>
      <c r="E192" s="4"/>
      <c r="F192" s="44"/>
      <c r="G192" s="44"/>
      <c r="H192" s="44"/>
      <c r="I192" s="44"/>
      <c r="J192" s="4"/>
      <c r="K192" s="224"/>
      <c r="L192" s="4"/>
      <c r="M192" s="4"/>
      <c r="N192" s="4"/>
      <c r="O192" s="4"/>
      <c r="P192" s="4"/>
      <c r="Q192" s="4"/>
      <c r="R192" s="4"/>
      <c r="S192" s="4"/>
      <c r="T192" s="224"/>
      <c r="U192" s="4"/>
      <c r="V192" s="4"/>
      <c r="W192" s="4"/>
      <c r="X192" s="4"/>
      <c r="Y192" s="4"/>
      <c r="AA192" s="4"/>
      <c r="AB192" s="4"/>
    </row>
    <row r="193" spans="1:28" x14ac:dyDescent="0.3">
      <c r="A193" s="4"/>
      <c r="B193" s="4"/>
      <c r="C193" s="4"/>
      <c r="D193" s="4"/>
      <c r="E193" s="4"/>
      <c r="F193" s="44"/>
      <c r="G193" s="44"/>
      <c r="H193" s="44"/>
      <c r="I193" s="44"/>
      <c r="J193" s="4"/>
      <c r="K193" s="224"/>
      <c r="L193" s="4"/>
      <c r="M193" s="4"/>
      <c r="N193" s="4"/>
      <c r="O193" s="4"/>
      <c r="P193" s="4"/>
      <c r="Q193" s="4"/>
      <c r="R193" s="4"/>
      <c r="S193" s="4"/>
      <c r="T193" s="224"/>
      <c r="U193" s="4"/>
      <c r="V193" s="4"/>
      <c r="W193" s="4"/>
      <c r="X193" s="4"/>
      <c r="Y193" s="4"/>
      <c r="AA193" s="4"/>
      <c r="AB193" s="4"/>
    </row>
    <row r="194" spans="1:28" x14ac:dyDescent="0.3">
      <c r="A194" s="4"/>
      <c r="B194" s="4"/>
      <c r="C194" s="4"/>
      <c r="D194" s="4"/>
      <c r="E194" s="4"/>
      <c r="F194" s="44"/>
      <c r="G194" s="44"/>
      <c r="H194" s="44"/>
      <c r="I194" s="44"/>
      <c r="J194" s="4"/>
      <c r="K194" s="224"/>
      <c r="L194" s="4"/>
      <c r="M194" s="4"/>
      <c r="N194" s="4"/>
      <c r="O194" s="4"/>
      <c r="P194" s="4"/>
      <c r="Q194" s="4"/>
      <c r="R194" s="4"/>
      <c r="S194" s="4"/>
      <c r="T194" s="224"/>
      <c r="U194" s="4"/>
      <c r="V194" s="4"/>
      <c r="W194" s="4"/>
      <c r="X194" s="4"/>
      <c r="Y194" s="4"/>
      <c r="AA194" s="4"/>
      <c r="AB194" s="4"/>
    </row>
    <row r="195" spans="1:28" x14ac:dyDescent="0.3">
      <c r="A195" s="4"/>
      <c r="B195" s="4"/>
      <c r="C195" s="4"/>
      <c r="D195" s="4"/>
      <c r="E195" s="4"/>
      <c r="F195" s="44"/>
      <c r="G195" s="44"/>
      <c r="H195" s="44"/>
      <c r="I195" s="44"/>
      <c r="J195" s="4"/>
      <c r="K195" s="224"/>
      <c r="L195" s="4"/>
      <c r="M195" s="4"/>
      <c r="N195" s="4"/>
      <c r="O195" s="4"/>
      <c r="P195" s="4"/>
      <c r="Q195" s="4"/>
      <c r="R195" s="4"/>
      <c r="S195" s="4"/>
      <c r="T195" s="224"/>
      <c r="U195" s="4"/>
      <c r="V195" s="4"/>
      <c r="W195" s="4"/>
      <c r="X195" s="4"/>
      <c r="Y195" s="4"/>
      <c r="AA195" s="4"/>
      <c r="AB195" s="4"/>
    </row>
    <row r="196" spans="1:28" x14ac:dyDescent="0.3">
      <c r="A196" s="4"/>
      <c r="B196" s="4"/>
      <c r="C196" s="4"/>
      <c r="D196" s="4"/>
      <c r="E196" s="4"/>
      <c r="F196" s="44"/>
      <c r="G196" s="44"/>
      <c r="H196" s="44"/>
      <c r="I196" s="44"/>
      <c r="J196" s="4"/>
      <c r="K196" s="224"/>
      <c r="L196" s="4"/>
      <c r="M196" s="4"/>
      <c r="N196" s="4"/>
      <c r="O196" s="4"/>
      <c r="P196" s="4"/>
      <c r="Q196" s="4"/>
      <c r="R196" s="4"/>
      <c r="S196" s="4"/>
      <c r="T196" s="224"/>
      <c r="U196" s="4"/>
      <c r="V196" s="4"/>
      <c r="W196" s="4"/>
      <c r="X196" s="4"/>
      <c r="Y196" s="4"/>
      <c r="AA196" s="4"/>
      <c r="AB196" s="4"/>
    </row>
    <row r="197" spans="1:28" x14ac:dyDescent="0.3">
      <c r="A197" s="4"/>
      <c r="B197" s="4"/>
      <c r="C197" s="4"/>
      <c r="D197" s="4"/>
      <c r="E197" s="4"/>
      <c r="F197" s="44"/>
      <c r="G197" s="44"/>
      <c r="H197" s="44"/>
      <c r="I197" s="44"/>
      <c r="J197" s="4"/>
      <c r="K197" s="224"/>
      <c r="L197" s="4"/>
      <c r="M197" s="4"/>
      <c r="N197" s="4"/>
      <c r="O197" s="4"/>
      <c r="P197" s="4"/>
      <c r="Q197" s="4"/>
      <c r="R197" s="4"/>
      <c r="S197" s="4"/>
      <c r="T197" s="224"/>
      <c r="U197" s="4"/>
      <c r="V197" s="4"/>
      <c r="W197" s="4"/>
      <c r="X197" s="4"/>
      <c r="Y197" s="4"/>
      <c r="Z197" s="4"/>
      <c r="AA197" s="4"/>
      <c r="AB197" s="4"/>
    </row>
    <row r="198" spans="1:28" x14ac:dyDescent="0.3">
      <c r="A198" s="4"/>
      <c r="B198" s="4"/>
      <c r="C198" s="4"/>
      <c r="D198" s="4"/>
      <c r="E198" s="4"/>
      <c r="F198" s="44"/>
      <c r="G198" s="44"/>
      <c r="H198" s="44"/>
      <c r="I198" s="44"/>
      <c r="J198" s="4"/>
      <c r="K198" s="224"/>
      <c r="L198" s="4"/>
      <c r="M198" s="4"/>
      <c r="N198" s="4"/>
      <c r="O198" s="4"/>
      <c r="P198" s="4"/>
      <c r="Q198" s="4"/>
      <c r="R198" s="4"/>
      <c r="S198" s="4"/>
      <c r="T198" s="224"/>
      <c r="U198" s="4"/>
      <c r="V198" s="4"/>
      <c r="W198" s="4"/>
      <c r="X198" s="4"/>
      <c r="Y198" s="4"/>
      <c r="Z198" s="4"/>
      <c r="AA198" s="4"/>
      <c r="AB198" s="4"/>
    </row>
    <row r="199" spans="1:28" x14ac:dyDescent="0.3">
      <c r="A199" s="4"/>
      <c r="B199" s="4"/>
      <c r="C199" s="4"/>
      <c r="D199" s="4"/>
      <c r="E199" s="4"/>
      <c r="F199" s="44"/>
      <c r="G199" s="44"/>
      <c r="H199" s="44"/>
      <c r="I199" s="44"/>
      <c r="J199" s="4"/>
      <c r="K199" s="224"/>
      <c r="L199" s="4"/>
      <c r="M199" s="4"/>
      <c r="N199" s="4"/>
      <c r="O199" s="4"/>
      <c r="P199" s="4"/>
      <c r="Q199" s="4"/>
      <c r="R199" s="4"/>
      <c r="S199" s="4"/>
      <c r="T199" s="224"/>
      <c r="U199" s="4"/>
      <c r="V199" s="4"/>
      <c r="W199" s="4"/>
      <c r="X199" s="4"/>
      <c r="Y199" s="4"/>
      <c r="Z199" s="4"/>
      <c r="AA199" s="4"/>
      <c r="AB199" s="4"/>
    </row>
    <row r="200" spans="1:28" x14ac:dyDescent="0.3">
      <c r="A200" s="4"/>
      <c r="B200" s="4"/>
      <c r="C200" s="4"/>
      <c r="D200" s="4"/>
      <c r="E200" s="4"/>
      <c r="F200" s="44"/>
      <c r="G200" s="44"/>
      <c r="H200" s="44"/>
      <c r="I200" s="44"/>
      <c r="J200" s="4"/>
      <c r="K200" s="224"/>
      <c r="L200" s="4"/>
      <c r="M200" s="4"/>
      <c r="N200" s="4"/>
      <c r="O200" s="4"/>
      <c r="P200" s="4"/>
      <c r="Q200" s="4"/>
      <c r="R200" s="4"/>
      <c r="S200" s="4"/>
      <c r="T200" s="224"/>
      <c r="U200" s="4"/>
      <c r="V200" s="4"/>
      <c r="W200" s="4"/>
      <c r="X200" s="4"/>
      <c r="Y200" s="4"/>
      <c r="Z200" s="4"/>
      <c r="AA200" s="4"/>
      <c r="AB200" s="4"/>
    </row>
    <row r="201" spans="1:28" x14ac:dyDescent="0.3">
      <c r="A201" s="4"/>
      <c r="B201" s="4"/>
      <c r="C201" s="4"/>
      <c r="D201" s="4"/>
      <c r="E201" s="4"/>
      <c r="F201" s="44"/>
      <c r="G201" s="44"/>
      <c r="H201" s="44"/>
      <c r="I201" s="44"/>
      <c r="J201" s="4"/>
      <c r="K201" s="224"/>
      <c r="L201" s="4"/>
      <c r="M201" s="4"/>
      <c r="N201" s="4"/>
      <c r="O201" s="4"/>
      <c r="P201" s="4"/>
      <c r="Q201" s="4"/>
      <c r="R201" s="4"/>
      <c r="S201" s="4"/>
      <c r="T201" s="224"/>
      <c r="U201" s="4"/>
      <c r="V201" s="4"/>
      <c r="W201" s="4"/>
      <c r="X201" s="4"/>
      <c r="Y201" s="4"/>
      <c r="Z201" s="4"/>
      <c r="AA201" s="4"/>
      <c r="AB201" s="4"/>
    </row>
    <row r="202" spans="1:28" x14ac:dyDescent="0.3">
      <c r="A202" s="4"/>
      <c r="B202" s="4"/>
      <c r="C202" s="4"/>
      <c r="D202" s="4"/>
      <c r="E202" s="4"/>
      <c r="F202" s="44"/>
      <c r="G202" s="44"/>
      <c r="H202" s="44"/>
      <c r="I202" s="44"/>
      <c r="J202" s="4"/>
      <c r="K202" s="224"/>
      <c r="L202" s="4"/>
      <c r="M202" s="4"/>
      <c r="N202" s="4"/>
      <c r="O202" s="4"/>
      <c r="P202" s="4"/>
      <c r="Q202" s="4"/>
      <c r="R202" s="4"/>
      <c r="S202" s="4"/>
      <c r="T202" s="224"/>
      <c r="U202" s="4"/>
      <c r="V202" s="4"/>
      <c r="W202" s="4"/>
      <c r="X202" s="4"/>
      <c r="Y202" s="4"/>
      <c r="Z202" s="4"/>
      <c r="AA202" s="4"/>
      <c r="AB202" s="4"/>
    </row>
    <row r="203" spans="1:28" x14ac:dyDescent="0.3">
      <c r="A203" s="4"/>
      <c r="B203" s="4"/>
      <c r="C203" s="4"/>
      <c r="D203" s="4"/>
      <c r="E203" s="4"/>
      <c r="F203" s="44"/>
      <c r="G203" s="44"/>
      <c r="H203" s="44"/>
      <c r="I203" s="44"/>
      <c r="J203" s="4"/>
      <c r="K203" s="224"/>
      <c r="L203" s="4"/>
      <c r="M203" s="4"/>
      <c r="N203" s="4"/>
      <c r="O203" s="4"/>
      <c r="P203" s="4"/>
      <c r="Q203" s="4"/>
      <c r="R203" s="4"/>
      <c r="S203" s="4"/>
      <c r="T203" s="224"/>
      <c r="U203" s="4"/>
      <c r="V203" s="4"/>
      <c r="W203" s="4"/>
      <c r="X203" s="4"/>
      <c r="Y203" s="4"/>
      <c r="Z203" s="4"/>
      <c r="AA203" s="4"/>
      <c r="AB203" s="4"/>
    </row>
    <row r="204" spans="1:28" x14ac:dyDescent="0.3">
      <c r="A204" s="4"/>
      <c r="B204" s="4"/>
      <c r="C204" s="4"/>
      <c r="D204" s="4"/>
      <c r="E204" s="4"/>
      <c r="F204" s="44"/>
      <c r="G204" s="44"/>
      <c r="H204" s="44"/>
      <c r="I204" s="44"/>
      <c r="J204" s="4"/>
      <c r="K204" s="224"/>
      <c r="L204" s="4"/>
      <c r="M204" s="4"/>
      <c r="N204" s="4"/>
      <c r="O204" s="4"/>
      <c r="P204" s="4"/>
      <c r="Q204" s="4"/>
      <c r="R204" s="4"/>
      <c r="S204" s="4"/>
      <c r="T204" s="224"/>
      <c r="U204" s="4"/>
      <c r="V204" s="4"/>
      <c r="W204" s="4"/>
      <c r="X204" s="4"/>
      <c r="Y204" s="4"/>
      <c r="Z204" s="4"/>
      <c r="AA204" s="4"/>
      <c r="AB204" s="4"/>
    </row>
    <row r="205" spans="1:28" x14ac:dyDescent="0.3">
      <c r="A205" s="4"/>
      <c r="B205" s="4"/>
      <c r="C205" s="4"/>
      <c r="D205" s="4"/>
      <c r="E205" s="4"/>
      <c r="F205" s="44"/>
      <c r="G205" s="44"/>
      <c r="H205" s="44"/>
      <c r="I205" s="44"/>
      <c r="J205" s="4"/>
      <c r="K205" s="224"/>
      <c r="L205" s="4"/>
      <c r="M205" s="4"/>
      <c r="N205" s="4"/>
      <c r="O205" s="4"/>
      <c r="P205" s="4"/>
      <c r="Q205" s="4"/>
      <c r="R205" s="4"/>
      <c r="S205" s="4"/>
      <c r="T205" s="224"/>
      <c r="U205" s="4"/>
      <c r="V205" s="4"/>
      <c r="W205" s="4"/>
      <c r="X205" s="4"/>
      <c r="Y205" s="4"/>
      <c r="Z205" s="4"/>
      <c r="AA205" s="4"/>
      <c r="AB205" s="4"/>
    </row>
    <row r="206" spans="1:28" x14ac:dyDescent="0.3">
      <c r="A206" s="4"/>
      <c r="B206" s="4"/>
      <c r="C206" s="4"/>
      <c r="D206" s="4"/>
      <c r="E206" s="4"/>
      <c r="F206" s="44"/>
      <c r="G206" s="44"/>
      <c r="H206" s="44"/>
      <c r="I206" s="44"/>
      <c r="J206" s="4"/>
      <c r="K206" s="224"/>
      <c r="L206" s="4"/>
      <c r="M206" s="4"/>
      <c r="N206" s="4"/>
      <c r="O206" s="4"/>
      <c r="P206" s="4"/>
      <c r="Q206" s="4"/>
      <c r="R206" s="4"/>
      <c r="S206" s="4"/>
      <c r="T206" s="224"/>
      <c r="U206" s="4"/>
      <c r="V206" s="4"/>
      <c r="W206" s="4"/>
      <c r="X206" s="4"/>
      <c r="Y206" s="4"/>
      <c r="Z206" s="4"/>
      <c r="AA206" s="4"/>
      <c r="AB206" s="4"/>
    </row>
    <row r="207" spans="1:28" x14ac:dyDescent="0.3">
      <c r="A207" s="4"/>
      <c r="B207" s="4"/>
      <c r="C207" s="4"/>
      <c r="D207" s="4"/>
      <c r="E207" s="4"/>
      <c r="F207" s="44"/>
      <c r="G207" s="44"/>
      <c r="H207" s="44"/>
      <c r="I207" s="44"/>
      <c r="J207" s="4"/>
      <c r="K207" s="224"/>
      <c r="L207" s="4"/>
      <c r="M207" s="4"/>
      <c r="N207" s="4"/>
      <c r="O207" s="4"/>
      <c r="P207" s="4"/>
      <c r="Q207" s="4"/>
      <c r="R207" s="4"/>
      <c r="S207" s="4"/>
      <c r="T207" s="224"/>
      <c r="U207" s="4"/>
      <c r="V207" s="4"/>
      <c r="W207" s="4"/>
      <c r="X207" s="4"/>
      <c r="Y207" s="4"/>
      <c r="Z207" s="4"/>
      <c r="AA207" s="4"/>
      <c r="AB207" s="4"/>
    </row>
    <row r="208" spans="1:28" x14ac:dyDescent="0.3">
      <c r="A208" s="4"/>
      <c r="B208" s="4"/>
      <c r="C208" s="4"/>
      <c r="D208" s="4"/>
      <c r="E208" s="4"/>
      <c r="F208" s="44"/>
      <c r="G208" s="44"/>
      <c r="H208" s="44"/>
      <c r="I208" s="44"/>
      <c r="J208" s="4"/>
      <c r="K208" s="224"/>
      <c r="L208" s="4"/>
      <c r="M208" s="4"/>
      <c r="N208" s="4"/>
      <c r="O208" s="4"/>
      <c r="P208" s="4"/>
      <c r="Q208" s="4"/>
      <c r="R208" s="4"/>
      <c r="S208" s="4"/>
      <c r="T208" s="224"/>
      <c r="U208" s="4"/>
      <c r="V208" s="4"/>
      <c r="W208" s="4"/>
      <c r="X208" s="4"/>
      <c r="Y208" s="4"/>
      <c r="Z208" s="4"/>
      <c r="AA208" s="4"/>
      <c r="AB208" s="4"/>
    </row>
    <row r="209" spans="1:28" x14ac:dyDescent="0.3">
      <c r="A209" s="4"/>
      <c r="B209" s="4"/>
      <c r="C209" s="4"/>
      <c r="D209" s="4"/>
      <c r="E209" s="4"/>
      <c r="F209" s="44"/>
      <c r="G209" s="44"/>
      <c r="H209" s="44"/>
      <c r="I209" s="44"/>
      <c r="J209" s="4"/>
      <c r="K209" s="224"/>
      <c r="L209" s="4"/>
      <c r="M209" s="4"/>
      <c r="N209" s="4"/>
      <c r="O209" s="4"/>
      <c r="P209" s="4"/>
      <c r="Q209" s="4"/>
      <c r="R209" s="4"/>
      <c r="S209" s="4"/>
      <c r="T209" s="224"/>
      <c r="U209" s="4"/>
      <c r="V209" s="4"/>
      <c r="W209" s="4"/>
      <c r="X209" s="4"/>
      <c r="Y209" s="4"/>
      <c r="Z209" s="4"/>
      <c r="AA209" s="4"/>
      <c r="AB209" s="4"/>
    </row>
    <row r="210" spans="1:28" x14ac:dyDescent="0.3">
      <c r="A210" s="4"/>
      <c r="B210" s="4"/>
      <c r="C210" s="4"/>
      <c r="D210" s="4"/>
      <c r="E210" s="4"/>
      <c r="F210" s="44"/>
      <c r="G210" s="44"/>
      <c r="H210" s="44"/>
      <c r="I210" s="44"/>
      <c r="J210" s="4"/>
      <c r="K210" s="224"/>
      <c r="L210" s="4"/>
      <c r="M210" s="4"/>
      <c r="N210" s="4"/>
      <c r="O210" s="4"/>
      <c r="P210" s="4"/>
      <c r="Q210" s="4"/>
      <c r="R210" s="4"/>
      <c r="S210" s="4"/>
      <c r="T210" s="224"/>
      <c r="U210" s="4"/>
      <c r="V210" s="4"/>
      <c r="W210" s="4"/>
      <c r="X210" s="4"/>
      <c r="Y210" s="4"/>
      <c r="Z210" s="4"/>
      <c r="AA210" s="4"/>
      <c r="AB210" s="4"/>
    </row>
    <row r="211" spans="1:28" x14ac:dyDescent="0.3">
      <c r="A211" s="4"/>
      <c r="B211" s="4"/>
      <c r="C211" s="4"/>
      <c r="D211" s="4"/>
      <c r="E211" s="4"/>
      <c r="F211" s="44"/>
      <c r="G211" s="44"/>
      <c r="H211" s="44"/>
      <c r="I211" s="44"/>
      <c r="J211" s="4"/>
      <c r="K211" s="224"/>
      <c r="L211" s="4"/>
      <c r="M211" s="4"/>
      <c r="N211" s="4"/>
      <c r="O211" s="4"/>
      <c r="P211" s="4"/>
      <c r="Q211" s="4"/>
      <c r="R211" s="4"/>
      <c r="S211" s="4"/>
      <c r="T211" s="224"/>
      <c r="U211" s="4"/>
      <c r="V211" s="4"/>
      <c r="W211" s="4"/>
      <c r="X211" s="4"/>
      <c r="Y211" s="4"/>
      <c r="Z211" s="4"/>
      <c r="AA211" s="4"/>
      <c r="AB211" s="4"/>
    </row>
    <row r="212" spans="1:28" x14ac:dyDescent="0.3">
      <c r="A212" s="4"/>
      <c r="B212" s="4"/>
      <c r="C212" s="4"/>
      <c r="D212" s="4"/>
      <c r="E212" s="4"/>
      <c r="F212" s="44"/>
      <c r="G212" s="44"/>
      <c r="H212" s="44"/>
      <c r="I212" s="44"/>
      <c r="J212" s="4"/>
      <c r="K212" s="224"/>
      <c r="L212" s="4"/>
      <c r="M212" s="4"/>
      <c r="N212" s="4"/>
      <c r="O212" s="4"/>
      <c r="P212" s="4"/>
      <c r="Q212" s="4"/>
      <c r="R212" s="4"/>
      <c r="S212" s="4"/>
      <c r="T212" s="224"/>
      <c r="U212" s="4"/>
      <c r="V212" s="4"/>
      <c r="W212" s="4"/>
      <c r="X212" s="4"/>
      <c r="Y212" s="4"/>
      <c r="Z212" s="4"/>
      <c r="AA212" s="4"/>
      <c r="AB212" s="4"/>
    </row>
    <row r="213" spans="1:28" x14ac:dyDescent="0.3">
      <c r="A213" s="4"/>
      <c r="B213" s="4"/>
      <c r="C213" s="4"/>
      <c r="D213" s="4"/>
      <c r="E213" s="4"/>
      <c r="F213" s="44"/>
      <c r="G213" s="44"/>
      <c r="H213" s="44"/>
      <c r="I213" s="44"/>
      <c r="J213" s="4"/>
      <c r="K213" s="224"/>
      <c r="L213" s="4"/>
      <c r="M213" s="4"/>
      <c r="N213" s="4"/>
      <c r="O213" s="4"/>
      <c r="P213" s="4"/>
      <c r="Q213" s="4"/>
      <c r="R213" s="4"/>
      <c r="S213" s="4"/>
      <c r="T213" s="224"/>
      <c r="U213" s="4"/>
      <c r="V213" s="4"/>
      <c r="W213" s="4"/>
      <c r="X213" s="4"/>
      <c r="Y213" s="4"/>
      <c r="Z213" s="4"/>
      <c r="AA213" s="4"/>
      <c r="AB213" s="4"/>
    </row>
    <row r="214" spans="1:28" x14ac:dyDescent="0.3">
      <c r="A214" s="4"/>
      <c r="B214" s="4"/>
      <c r="C214" s="4"/>
      <c r="D214" s="4"/>
      <c r="E214" s="4"/>
      <c r="F214" s="44"/>
      <c r="G214" s="44"/>
      <c r="H214" s="44"/>
      <c r="I214" s="44"/>
      <c r="J214" s="4"/>
      <c r="K214" s="224"/>
      <c r="L214" s="4"/>
      <c r="M214" s="4"/>
      <c r="N214" s="4"/>
      <c r="O214" s="4"/>
      <c r="P214" s="4"/>
      <c r="Q214" s="4"/>
      <c r="R214" s="4"/>
      <c r="S214" s="4"/>
      <c r="T214" s="224"/>
      <c r="U214" s="4"/>
      <c r="V214" s="4"/>
      <c r="W214" s="4"/>
      <c r="X214" s="4"/>
      <c r="Y214" s="4"/>
      <c r="Z214" s="4"/>
      <c r="AA214" s="4"/>
      <c r="AB214" s="4"/>
    </row>
    <row r="215" spans="1:28" x14ac:dyDescent="0.3">
      <c r="A215" s="4"/>
      <c r="B215" s="4"/>
      <c r="C215" s="4"/>
      <c r="D215" s="4"/>
      <c r="E215" s="4"/>
      <c r="F215" s="44"/>
      <c r="G215" s="44"/>
      <c r="H215" s="44"/>
      <c r="I215" s="44"/>
      <c r="J215" s="4"/>
      <c r="K215" s="224"/>
      <c r="L215" s="4"/>
      <c r="M215" s="4"/>
      <c r="N215" s="4"/>
      <c r="O215" s="4"/>
      <c r="P215" s="4"/>
      <c r="Q215" s="4"/>
      <c r="R215" s="4"/>
      <c r="S215" s="4"/>
      <c r="T215" s="224"/>
      <c r="U215" s="4"/>
      <c r="V215" s="4"/>
      <c r="W215" s="4"/>
      <c r="X215" s="4"/>
      <c r="Y215" s="4"/>
      <c r="Z215" s="4"/>
      <c r="AA215" s="4"/>
      <c r="AB215" s="4"/>
    </row>
    <row r="216" spans="1:28" x14ac:dyDescent="0.3">
      <c r="A216" s="4"/>
      <c r="B216" s="4"/>
      <c r="C216" s="4"/>
      <c r="D216" s="4"/>
      <c r="E216" s="4"/>
      <c r="F216" s="44"/>
      <c r="G216" s="44"/>
      <c r="H216" s="44"/>
      <c r="I216" s="44"/>
      <c r="J216" s="4"/>
      <c r="K216" s="224"/>
      <c r="L216" s="4"/>
      <c r="M216" s="4"/>
      <c r="N216" s="4"/>
      <c r="O216" s="4"/>
      <c r="P216" s="4"/>
      <c r="Q216" s="4"/>
      <c r="R216" s="4"/>
      <c r="S216" s="4"/>
      <c r="T216" s="224"/>
      <c r="U216" s="4"/>
      <c r="V216" s="4"/>
      <c r="W216" s="4"/>
      <c r="X216" s="4"/>
      <c r="Y216" s="4"/>
      <c r="Z216" s="4"/>
      <c r="AA216" s="4"/>
      <c r="AB216" s="4"/>
    </row>
    <row r="217" spans="1:28" x14ac:dyDescent="0.3">
      <c r="A217" s="4"/>
      <c r="B217" s="4"/>
      <c r="C217" s="4"/>
      <c r="D217" s="4"/>
      <c r="E217" s="4"/>
      <c r="F217" s="44"/>
      <c r="G217" s="44"/>
      <c r="H217" s="44"/>
      <c r="I217" s="44"/>
      <c r="J217" s="4"/>
      <c r="K217" s="224"/>
      <c r="L217" s="4"/>
      <c r="M217" s="4"/>
      <c r="N217" s="4"/>
      <c r="O217" s="4"/>
      <c r="P217" s="4"/>
      <c r="Q217" s="4"/>
      <c r="R217" s="4"/>
      <c r="S217" s="4"/>
      <c r="T217" s="224"/>
      <c r="U217" s="4"/>
      <c r="V217" s="4"/>
      <c r="W217" s="4"/>
      <c r="X217" s="4"/>
      <c r="Y217" s="4"/>
      <c r="Z217" s="4"/>
      <c r="AA217" s="4"/>
      <c r="AB217" s="4"/>
    </row>
    <row r="218" spans="1:28" x14ac:dyDescent="0.3">
      <c r="A218" s="4"/>
      <c r="B218" s="4"/>
      <c r="C218" s="4"/>
      <c r="D218" s="4"/>
      <c r="E218" s="4"/>
      <c r="F218" s="44"/>
      <c r="G218" s="44"/>
      <c r="H218" s="44"/>
      <c r="I218" s="44"/>
      <c r="J218" s="4"/>
      <c r="K218" s="224"/>
      <c r="L218" s="4"/>
      <c r="M218" s="4"/>
      <c r="N218" s="4"/>
      <c r="O218" s="4"/>
      <c r="P218" s="4"/>
      <c r="Q218" s="4"/>
      <c r="R218" s="4"/>
      <c r="S218" s="4"/>
      <c r="T218" s="224"/>
      <c r="U218" s="4"/>
      <c r="V218" s="4"/>
      <c r="W218" s="4"/>
      <c r="X218" s="4"/>
      <c r="Y218" s="4"/>
      <c r="Z218" s="4"/>
      <c r="AA218" s="4"/>
      <c r="AB218" s="4"/>
    </row>
    <row r="219" spans="1:28" x14ac:dyDescent="0.3">
      <c r="A219" s="4"/>
      <c r="B219" s="4"/>
      <c r="C219" s="4"/>
      <c r="D219" s="4"/>
      <c r="E219" s="4"/>
      <c r="F219" s="44"/>
      <c r="G219" s="44"/>
      <c r="H219" s="44"/>
      <c r="I219" s="44"/>
      <c r="J219" s="4"/>
      <c r="K219" s="224"/>
      <c r="L219" s="4"/>
      <c r="M219" s="4"/>
      <c r="N219" s="4"/>
      <c r="O219" s="4"/>
      <c r="P219" s="4"/>
      <c r="Q219" s="4"/>
      <c r="R219" s="4"/>
      <c r="S219" s="4"/>
      <c r="T219" s="224"/>
      <c r="U219" s="4"/>
      <c r="V219" s="4"/>
      <c r="W219" s="4"/>
      <c r="X219" s="4"/>
      <c r="Y219" s="4"/>
      <c r="Z219" s="4"/>
      <c r="AA219" s="4"/>
      <c r="AB219" s="4"/>
    </row>
    <row r="220" spans="1:28" x14ac:dyDescent="0.3">
      <c r="A220" s="4"/>
      <c r="B220" s="4"/>
      <c r="C220" s="4"/>
      <c r="D220" s="4"/>
      <c r="E220" s="4"/>
      <c r="F220" s="44"/>
      <c r="G220" s="44"/>
      <c r="H220" s="44"/>
      <c r="I220" s="44"/>
      <c r="J220" s="4"/>
      <c r="K220" s="224"/>
      <c r="L220" s="4"/>
      <c r="M220" s="4"/>
      <c r="N220" s="4"/>
      <c r="O220" s="4"/>
      <c r="P220" s="4"/>
      <c r="Q220" s="4"/>
      <c r="R220" s="4"/>
      <c r="S220" s="4"/>
      <c r="T220" s="224"/>
      <c r="U220" s="4"/>
      <c r="V220" s="4"/>
      <c r="W220" s="4"/>
      <c r="X220" s="4"/>
      <c r="Y220" s="4"/>
      <c r="Z220" s="4"/>
      <c r="AA220" s="4"/>
      <c r="AB220" s="4"/>
    </row>
    <row r="221" spans="1:28" x14ac:dyDescent="0.3">
      <c r="A221" s="4"/>
      <c r="B221" s="4"/>
      <c r="C221" s="4"/>
      <c r="D221" s="4"/>
      <c r="E221" s="4"/>
      <c r="F221" s="44"/>
      <c r="G221" s="44"/>
      <c r="H221" s="44"/>
      <c r="I221" s="44"/>
      <c r="J221" s="4"/>
      <c r="K221" s="224"/>
      <c r="L221" s="4"/>
      <c r="M221" s="4"/>
      <c r="N221" s="4"/>
      <c r="O221" s="4"/>
      <c r="P221" s="4"/>
      <c r="Q221" s="4"/>
      <c r="R221" s="4"/>
      <c r="S221" s="4"/>
      <c r="T221" s="224"/>
      <c r="U221" s="4"/>
      <c r="V221" s="4"/>
      <c r="W221" s="4"/>
      <c r="X221" s="4"/>
      <c r="Y221" s="4"/>
      <c r="Z221" s="4"/>
      <c r="AA221" s="4"/>
      <c r="AB221" s="4"/>
    </row>
    <row r="222" spans="1:28" x14ac:dyDescent="0.3">
      <c r="A222" s="4"/>
      <c r="B222" s="4"/>
      <c r="C222" s="4"/>
      <c r="D222" s="4"/>
      <c r="E222" s="4"/>
      <c r="F222" s="44"/>
      <c r="G222" s="44"/>
      <c r="H222" s="44"/>
      <c r="I222" s="44"/>
      <c r="J222" s="4"/>
      <c r="K222" s="224"/>
      <c r="L222" s="4"/>
      <c r="M222" s="4"/>
      <c r="N222" s="4"/>
      <c r="O222" s="4"/>
      <c r="P222" s="4"/>
      <c r="Q222" s="4"/>
      <c r="R222" s="4"/>
      <c r="S222" s="4"/>
      <c r="T222" s="224"/>
      <c r="U222" s="4"/>
      <c r="V222" s="4"/>
      <c r="W222" s="4"/>
      <c r="X222" s="4"/>
      <c r="Y222" s="4"/>
      <c r="Z222" s="4"/>
      <c r="AA222" s="4"/>
      <c r="AB222" s="4"/>
    </row>
    <row r="223" spans="1:28" x14ac:dyDescent="0.3">
      <c r="A223" s="4"/>
      <c r="B223" s="4"/>
      <c r="C223" s="4"/>
      <c r="D223" s="4"/>
      <c r="E223" s="4"/>
      <c r="F223" s="44"/>
      <c r="G223" s="44"/>
      <c r="H223" s="44"/>
      <c r="I223" s="44"/>
      <c r="J223" s="4"/>
      <c r="K223" s="224"/>
      <c r="L223" s="4"/>
      <c r="M223" s="4"/>
      <c r="N223" s="4"/>
      <c r="O223" s="4"/>
      <c r="P223" s="4"/>
      <c r="Q223" s="4"/>
      <c r="R223" s="4"/>
      <c r="S223" s="4"/>
      <c r="T223" s="224"/>
      <c r="U223" s="4"/>
      <c r="V223" s="4"/>
      <c r="W223" s="4"/>
      <c r="X223" s="4"/>
      <c r="Y223" s="4"/>
      <c r="Z223" s="4"/>
      <c r="AA223" s="4"/>
      <c r="AB223" s="4"/>
    </row>
    <row r="224" spans="1:28" x14ac:dyDescent="0.3">
      <c r="A224" s="4"/>
      <c r="B224" s="4"/>
      <c r="C224" s="4"/>
      <c r="D224" s="4"/>
      <c r="E224" s="4"/>
      <c r="F224" s="44"/>
      <c r="G224" s="44"/>
      <c r="H224" s="44"/>
      <c r="I224" s="44"/>
      <c r="J224" s="4"/>
      <c r="K224" s="224"/>
      <c r="L224" s="4"/>
      <c r="M224" s="4"/>
      <c r="N224" s="4"/>
      <c r="O224" s="4"/>
      <c r="P224" s="4"/>
      <c r="Q224" s="4"/>
      <c r="R224" s="4"/>
      <c r="S224" s="4"/>
      <c r="T224" s="224"/>
      <c r="U224" s="4"/>
      <c r="V224" s="4"/>
      <c r="W224" s="4"/>
      <c r="X224" s="4"/>
      <c r="Y224" s="4"/>
      <c r="Z224" s="4"/>
      <c r="AA224" s="4"/>
      <c r="AB224" s="4"/>
    </row>
    <row r="225" spans="1:28" x14ac:dyDescent="0.3">
      <c r="A225" s="4"/>
      <c r="B225" s="4"/>
      <c r="C225" s="4"/>
      <c r="D225" s="4"/>
      <c r="E225" s="4"/>
      <c r="F225" s="44"/>
      <c r="G225" s="44"/>
      <c r="H225" s="44"/>
      <c r="I225" s="44"/>
      <c r="J225" s="4"/>
      <c r="K225" s="224"/>
      <c r="L225" s="4"/>
      <c r="M225" s="4"/>
      <c r="N225" s="4"/>
      <c r="O225" s="4"/>
      <c r="P225" s="4"/>
      <c r="Q225" s="4"/>
      <c r="R225" s="4"/>
      <c r="S225" s="4"/>
      <c r="T225" s="224"/>
      <c r="U225" s="4"/>
      <c r="V225" s="4"/>
      <c r="W225" s="4"/>
      <c r="X225" s="4"/>
      <c r="Y225" s="4"/>
      <c r="Z225" s="4"/>
      <c r="AA225" s="4"/>
      <c r="AB225" s="4"/>
    </row>
    <row r="226" spans="1:28" x14ac:dyDescent="0.3">
      <c r="A226" s="4"/>
      <c r="B226" s="4"/>
      <c r="C226" s="4"/>
      <c r="D226" s="4"/>
      <c r="E226" s="4"/>
      <c r="F226" s="44"/>
      <c r="G226" s="44"/>
      <c r="H226" s="44"/>
      <c r="I226" s="44"/>
      <c r="J226" s="4"/>
      <c r="K226" s="224"/>
      <c r="L226" s="4"/>
      <c r="M226" s="4"/>
      <c r="N226" s="4"/>
      <c r="O226" s="4"/>
      <c r="P226" s="4"/>
      <c r="Q226" s="4"/>
      <c r="R226" s="4"/>
      <c r="S226" s="4"/>
      <c r="T226" s="224"/>
      <c r="U226" s="4"/>
      <c r="V226" s="4"/>
      <c r="W226" s="4"/>
      <c r="X226" s="4"/>
      <c r="Y226" s="4"/>
      <c r="Z226" s="4"/>
      <c r="AA226" s="4"/>
      <c r="AB226" s="4"/>
    </row>
    <row r="227" spans="1:28" x14ac:dyDescent="0.3">
      <c r="A227" s="4"/>
      <c r="B227" s="4"/>
      <c r="C227" s="4"/>
      <c r="D227" s="4"/>
      <c r="E227" s="4"/>
      <c r="F227" s="44"/>
      <c r="G227" s="44"/>
      <c r="H227" s="44"/>
      <c r="I227" s="44"/>
      <c r="J227" s="4"/>
      <c r="K227" s="224"/>
      <c r="L227" s="4"/>
      <c r="M227" s="4"/>
      <c r="N227" s="4"/>
      <c r="O227" s="4"/>
      <c r="P227" s="4"/>
      <c r="Q227" s="4"/>
      <c r="R227" s="4"/>
      <c r="S227" s="4"/>
      <c r="T227" s="224"/>
      <c r="U227" s="4"/>
      <c r="V227" s="4"/>
      <c r="W227" s="4"/>
      <c r="X227" s="4"/>
      <c r="Y227" s="4"/>
      <c r="Z227" s="4"/>
      <c r="AA227" s="4"/>
      <c r="AB227" s="4"/>
    </row>
    <row r="228" spans="1:28" x14ac:dyDescent="0.3">
      <c r="A228" s="4"/>
      <c r="B228" s="4"/>
      <c r="C228" s="4"/>
      <c r="D228" s="4"/>
      <c r="E228" s="4"/>
      <c r="F228" s="44"/>
      <c r="G228" s="44"/>
      <c r="H228" s="44"/>
      <c r="I228" s="44"/>
      <c r="J228" s="4"/>
      <c r="K228" s="224"/>
      <c r="L228" s="4"/>
      <c r="M228" s="4"/>
      <c r="N228" s="4"/>
      <c r="O228" s="4"/>
      <c r="P228" s="4"/>
      <c r="Q228" s="4"/>
      <c r="R228" s="4"/>
      <c r="S228" s="4"/>
      <c r="T228" s="224"/>
      <c r="U228" s="4"/>
      <c r="V228" s="4"/>
      <c r="W228" s="4"/>
      <c r="X228" s="4"/>
      <c r="Y228" s="4"/>
      <c r="Z228" s="4"/>
      <c r="AA228" s="4"/>
      <c r="AB228" s="4"/>
    </row>
    <row r="229" spans="1:28" x14ac:dyDescent="0.3">
      <c r="A229" s="4"/>
      <c r="B229" s="4"/>
      <c r="C229" s="4"/>
      <c r="D229" s="4"/>
      <c r="E229" s="4"/>
      <c r="F229" s="44"/>
      <c r="G229" s="44"/>
      <c r="H229" s="44"/>
      <c r="I229" s="44"/>
      <c r="J229" s="4"/>
      <c r="K229" s="224"/>
      <c r="L229" s="4"/>
      <c r="M229" s="4"/>
      <c r="N229" s="4"/>
      <c r="O229" s="4"/>
      <c r="P229" s="4"/>
      <c r="Q229" s="4"/>
      <c r="R229" s="4"/>
      <c r="S229" s="4"/>
      <c r="T229" s="224"/>
      <c r="U229" s="4"/>
      <c r="V229" s="4"/>
      <c r="W229" s="4"/>
      <c r="X229" s="4"/>
      <c r="Y229" s="4"/>
      <c r="Z229" s="4"/>
      <c r="AA229" s="4"/>
      <c r="AB229" s="4"/>
    </row>
    <row r="230" spans="1:28" x14ac:dyDescent="0.3">
      <c r="A230" s="4"/>
      <c r="B230" s="4"/>
      <c r="C230" s="4"/>
      <c r="D230" s="4"/>
      <c r="E230" s="4"/>
      <c r="F230" s="44"/>
      <c r="G230" s="44"/>
      <c r="H230" s="44"/>
      <c r="I230" s="44"/>
      <c r="J230" s="4"/>
      <c r="K230" s="224"/>
      <c r="L230" s="4"/>
      <c r="M230" s="4"/>
      <c r="N230" s="4"/>
      <c r="O230" s="4"/>
      <c r="P230" s="4"/>
      <c r="Q230" s="4"/>
      <c r="R230" s="4"/>
      <c r="S230" s="4"/>
      <c r="T230" s="224"/>
      <c r="U230" s="4"/>
      <c r="V230" s="4"/>
      <c r="W230" s="4"/>
      <c r="X230" s="4"/>
      <c r="Y230" s="4"/>
      <c r="Z230" s="4"/>
      <c r="AA230" s="4"/>
      <c r="AB230" s="4"/>
    </row>
    <row r="231" spans="1:28" x14ac:dyDescent="0.3">
      <c r="A231" s="4"/>
      <c r="B231" s="4"/>
      <c r="C231" s="4"/>
      <c r="D231" s="4"/>
      <c r="E231" s="4"/>
      <c r="F231" s="44"/>
      <c r="G231" s="44"/>
      <c r="H231" s="44"/>
      <c r="I231" s="44"/>
      <c r="J231" s="4"/>
      <c r="K231" s="224"/>
      <c r="L231" s="4"/>
      <c r="M231" s="4"/>
      <c r="N231" s="4"/>
      <c r="O231" s="4"/>
      <c r="P231" s="4"/>
      <c r="Q231" s="4"/>
      <c r="R231" s="4"/>
      <c r="S231" s="4"/>
      <c r="T231" s="224"/>
      <c r="U231" s="4"/>
      <c r="V231" s="4"/>
      <c r="W231" s="4"/>
      <c r="X231" s="4"/>
      <c r="Y231" s="4"/>
      <c r="Z231" s="4"/>
      <c r="AA231" s="4"/>
      <c r="AB231" s="4"/>
    </row>
    <row r="232" spans="1:28" x14ac:dyDescent="0.3">
      <c r="A232" s="4"/>
      <c r="B232" s="4"/>
      <c r="C232" s="4"/>
      <c r="D232" s="4"/>
      <c r="E232" s="4"/>
      <c r="F232" s="44"/>
      <c r="G232" s="44"/>
      <c r="H232" s="44"/>
      <c r="I232" s="44"/>
      <c r="J232" s="4"/>
      <c r="K232" s="224"/>
      <c r="L232" s="4"/>
      <c r="M232" s="4"/>
      <c r="N232" s="4"/>
      <c r="O232" s="4"/>
      <c r="P232" s="4"/>
      <c r="Q232" s="4"/>
      <c r="R232" s="4"/>
      <c r="S232" s="4"/>
      <c r="T232" s="224"/>
      <c r="U232" s="4"/>
      <c r="V232" s="4"/>
      <c r="W232" s="4"/>
      <c r="X232" s="4"/>
      <c r="Y232" s="4"/>
      <c r="Z232" s="4"/>
      <c r="AA232" s="4"/>
      <c r="AB232" s="4"/>
    </row>
    <row r="233" spans="1:28" x14ac:dyDescent="0.3">
      <c r="A233" s="4"/>
      <c r="B233" s="4"/>
      <c r="C233" s="4"/>
      <c r="D233" s="4"/>
      <c r="E233" s="4"/>
      <c r="F233" s="44"/>
      <c r="G233" s="44"/>
      <c r="H233" s="44"/>
      <c r="I233" s="44"/>
      <c r="J233" s="4"/>
      <c r="K233" s="224"/>
      <c r="L233" s="4"/>
      <c r="M233" s="4"/>
      <c r="N233" s="4"/>
      <c r="O233" s="4"/>
      <c r="P233" s="4"/>
      <c r="Q233" s="4"/>
      <c r="R233" s="4"/>
      <c r="S233" s="4"/>
      <c r="T233" s="224"/>
      <c r="U233" s="4"/>
      <c r="V233" s="4"/>
      <c r="W233" s="4"/>
      <c r="X233" s="4"/>
      <c r="Y233" s="4"/>
      <c r="Z233" s="4"/>
      <c r="AA233" s="4"/>
      <c r="AB233" s="4"/>
    </row>
    <row r="234" spans="1:28" x14ac:dyDescent="0.3">
      <c r="A234" s="4"/>
      <c r="B234" s="4"/>
      <c r="C234" s="4"/>
      <c r="D234" s="4"/>
      <c r="E234" s="4"/>
      <c r="F234" s="44"/>
      <c r="G234" s="44"/>
      <c r="H234" s="44"/>
      <c r="I234" s="44"/>
      <c r="J234" s="4"/>
      <c r="K234" s="224"/>
      <c r="L234" s="4"/>
      <c r="M234" s="4"/>
      <c r="N234" s="4"/>
      <c r="O234" s="4"/>
      <c r="P234" s="4"/>
      <c r="Q234" s="4"/>
      <c r="R234" s="4"/>
      <c r="S234" s="4"/>
      <c r="T234" s="224"/>
      <c r="U234" s="4"/>
      <c r="V234" s="4"/>
      <c r="W234" s="4"/>
      <c r="X234" s="4"/>
      <c r="Y234" s="4"/>
      <c r="Z234" s="4"/>
      <c r="AA234" s="4"/>
      <c r="AB234" s="4"/>
    </row>
    <row r="235" spans="1:28" x14ac:dyDescent="0.3">
      <c r="A235" s="4"/>
      <c r="B235" s="4"/>
      <c r="C235" s="4"/>
      <c r="D235" s="4"/>
      <c r="E235" s="4"/>
      <c r="F235" s="44"/>
      <c r="G235" s="44"/>
      <c r="H235" s="44"/>
      <c r="I235" s="44"/>
      <c r="J235" s="4"/>
      <c r="K235" s="224"/>
      <c r="L235" s="4"/>
      <c r="M235" s="4"/>
      <c r="N235" s="4"/>
      <c r="O235" s="4"/>
      <c r="P235" s="4"/>
      <c r="Q235" s="4"/>
      <c r="R235" s="4"/>
      <c r="S235" s="4"/>
      <c r="T235" s="224"/>
      <c r="U235" s="4"/>
      <c r="V235" s="4"/>
      <c r="W235" s="4"/>
      <c r="X235" s="4"/>
      <c r="Y235" s="4"/>
      <c r="Z235" s="4"/>
      <c r="AA235" s="4"/>
      <c r="AB235" s="4"/>
    </row>
    <row r="236" spans="1:28" x14ac:dyDescent="0.3">
      <c r="A236" s="4"/>
      <c r="B236" s="4"/>
      <c r="C236" s="4"/>
      <c r="D236" s="4"/>
      <c r="E236" s="4"/>
      <c r="F236" s="44"/>
      <c r="G236" s="44"/>
      <c r="H236" s="44"/>
      <c r="I236" s="44"/>
      <c r="J236" s="4"/>
      <c r="K236" s="224"/>
      <c r="L236" s="4"/>
      <c r="M236" s="4"/>
      <c r="N236" s="4"/>
      <c r="O236" s="4"/>
      <c r="P236" s="4"/>
      <c r="Q236" s="4"/>
      <c r="R236" s="4"/>
      <c r="S236" s="4"/>
      <c r="T236" s="224"/>
      <c r="U236" s="4"/>
      <c r="V236" s="4"/>
      <c r="W236" s="4"/>
      <c r="X236" s="4"/>
      <c r="Y236" s="4"/>
      <c r="Z236" s="4"/>
      <c r="AA236" s="4"/>
      <c r="AB236" s="4"/>
    </row>
    <row r="237" spans="1:28" x14ac:dyDescent="0.3">
      <c r="A237" s="4"/>
      <c r="B237" s="4"/>
      <c r="C237" s="4"/>
      <c r="D237" s="4"/>
      <c r="E237" s="4"/>
      <c r="F237" s="44"/>
      <c r="G237" s="44"/>
      <c r="H237" s="44"/>
      <c r="I237" s="44"/>
      <c r="J237" s="4"/>
      <c r="K237" s="224"/>
      <c r="L237" s="4"/>
      <c r="M237" s="4"/>
      <c r="N237" s="4"/>
      <c r="O237" s="4"/>
      <c r="P237" s="4"/>
      <c r="Q237" s="4"/>
      <c r="R237" s="4"/>
      <c r="S237" s="4"/>
      <c r="T237" s="224"/>
      <c r="U237" s="4"/>
      <c r="V237" s="4"/>
      <c r="W237" s="4"/>
      <c r="X237" s="4"/>
      <c r="Y237" s="4"/>
      <c r="Z237" s="4"/>
      <c r="AA237" s="4"/>
      <c r="AB237" s="4"/>
    </row>
    <row r="238" spans="1:28" x14ac:dyDescent="0.3">
      <c r="A238" s="4"/>
      <c r="B238" s="4"/>
      <c r="C238" s="4"/>
      <c r="D238" s="4"/>
      <c r="E238" s="4"/>
      <c r="F238" s="44"/>
      <c r="G238" s="44"/>
      <c r="H238" s="44"/>
      <c r="I238" s="44"/>
      <c r="J238" s="4"/>
      <c r="K238" s="224"/>
      <c r="L238" s="4"/>
      <c r="M238" s="4"/>
      <c r="N238" s="4"/>
      <c r="O238" s="4"/>
      <c r="P238" s="4"/>
      <c r="Q238" s="4"/>
      <c r="R238" s="4"/>
      <c r="S238" s="4"/>
      <c r="T238" s="224"/>
      <c r="U238" s="4"/>
      <c r="V238" s="4"/>
      <c r="W238" s="4"/>
      <c r="X238" s="4"/>
      <c r="Y238" s="4"/>
      <c r="Z238" s="4"/>
      <c r="AA238" s="4"/>
      <c r="AB238" s="4"/>
    </row>
    <row r="239" spans="1:28" x14ac:dyDescent="0.3">
      <c r="A239" s="4"/>
      <c r="B239" s="4"/>
      <c r="C239" s="4"/>
      <c r="D239" s="4"/>
      <c r="E239" s="4"/>
      <c r="F239" s="44"/>
      <c r="G239" s="44"/>
      <c r="H239" s="44"/>
      <c r="I239" s="44"/>
      <c r="J239" s="4"/>
      <c r="K239" s="224"/>
      <c r="L239" s="4"/>
      <c r="M239" s="4"/>
      <c r="N239" s="4"/>
      <c r="O239" s="4"/>
      <c r="P239" s="4"/>
      <c r="Q239" s="4"/>
      <c r="R239" s="4"/>
      <c r="S239" s="4"/>
      <c r="T239" s="224"/>
      <c r="U239" s="4"/>
      <c r="V239" s="4"/>
      <c r="W239" s="4"/>
      <c r="X239" s="4"/>
      <c r="Y239" s="4"/>
      <c r="Z239" s="4"/>
      <c r="AA239" s="4"/>
      <c r="AB239" s="4"/>
    </row>
    <row r="240" spans="1:28" x14ac:dyDescent="0.3">
      <c r="A240" s="4"/>
      <c r="B240" s="4"/>
      <c r="C240" s="4"/>
      <c r="D240" s="4"/>
      <c r="E240" s="4"/>
      <c r="F240" s="44"/>
      <c r="G240" s="44"/>
      <c r="H240" s="44"/>
      <c r="I240" s="44"/>
      <c r="J240" s="4"/>
      <c r="K240" s="224"/>
      <c r="L240" s="4"/>
      <c r="M240" s="4"/>
      <c r="N240" s="4"/>
      <c r="O240" s="4"/>
      <c r="P240" s="4"/>
      <c r="Q240" s="4"/>
      <c r="R240" s="4"/>
      <c r="S240" s="4"/>
      <c r="T240" s="224"/>
      <c r="U240" s="4"/>
      <c r="V240" s="4"/>
      <c r="W240" s="4"/>
      <c r="X240" s="4"/>
      <c r="Y240" s="4"/>
      <c r="Z240" s="4"/>
      <c r="AA240" s="4"/>
      <c r="AB240" s="4"/>
    </row>
    <row r="241" spans="1:28" x14ac:dyDescent="0.3">
      <c r="A241" s="4"/>
      <c r="B241" s="4"/>
      <c r="C241" s="4"/>
      <c r="D241" s="4"/>
      <c r="E241" s="4"/>
      <c r="F241" s="44"/>
      <c r="G241" s="44"/>
      <c r="H241" s="44"/>
      <c r="I241" s="44"/>
      <c r="J241" s="4"/>
      <c r="K241" s="224"/>
      <c r="L241" s="4"/>
      <c r="M241" s="4"/>
      <c r="N241" s="4"/>
      <c r="O241" s="4"/>
      <c r="P241" s="4"/>
      <c r="Q241" s="4"/>
      <c r="R241" s="4"/>
      <c r="S241" s="4"/>
      <c r="T241" s="224"/>
      <c r="U241" s="4"/>
      <c r="V241" s="4"/>
      <c r="W241" s="4"/>
      <c r="X241" s="4"/>
      <c r="Y241" s="4"/>
      <c r="Z241" s="4"/>
      <c r="AA241" s="4"/>
      <c r="AB241" s="4"/>
    </row>
    <row r="242" spans="1:28" x14ac:dyDescent="0.3">
      <c r="A242" s="4"/>
      <c r="B242" s="4"/>
      <c r="C242" s="4"/>
      <c r="D242" s="4"/>
      <c r="E242" s="4"/>
      <c r="F242" s="44"/>
      <c r="G242" s="44"/>
      <c r="H242" s="44"/>
      <c r="I242" s="44"/>
      <c r="J242" s="4"/>
      <c r="K242" s="224"/>
      <c r="L242" s="4"/>
      <c r="M242" s="4"/>
      <c r="N242" s="4"/>
      <c r="O242" s="4"/>
      <c r="P242" s="4"/>
      <c r="Q242" s="4"/>
      <c r="R242" s="4"/>
      <c r="S242" s="4"/>
      <c r="T242" s="224"/>
      <c r="U242" s="4"/>
      <c r="V242" s="4"/>
      <c r="W242" s="4"/>
      <c r="X242" s="4"/>
      <c r="Y242" s="4"/>
      <c r="Z242" s="4"/>
      <c r="AA242" s="4"/>
      <c r="AB242" s="4"/>
    </row>
    <row r="243" spans="1:28" x14ac:dyDescent="0.3">
      <c r="A243" s="4"/>
      <c r="B243" s="4"/>
      <c r="C243" s="4"/>
      <c r="D243" s="4"/>
      <c r="E243" s="4"/>
      <c r="F243" s="44"/>
      <c r="G243" s="44"/>
      <c r="H243" s="44"/>
      <c r="I243" s="44"/>
      <c r="J243" s="4"/>
      <c r="K243" s="224"/>
      <c r="L243" s="4"/>
      <c r="M243" s="4"/>
      <c r="N243" s="4"/>
      <c r="O243" s="4"/>
      <c r="P243" s="4"/>
      <c r="Q243" s="4"/>
      <c r="R243" s="4"/>
      <c r="S243" s="4"/>
      <c r="T243" s="224"/>
      <c r="U243" s="4"/>
      <c r="V243" s="4"/>
      <c r="W243" s="4"/>
      <c r="X243" s="4"/>
      <c r="Y243" s="4"/>
      <c r="Z243" s="4"/>
      <c r="AA243" s="4"/>
      <c r="AB243" s="4"/>
    </row>
    <row r="244" spans="1:28" x14ac:dyDescent="0.3">
      <c r="A244" s="4"/>
      <c r="B244" s="4"/>
      <c r="C244" s="4"/>
      <c r="D244" s="4"/>
      <c r="E244" s="4"/>
      <c r="F244" s="44"/>
      <c r="G244" s="44"/>
      <c r="H244" s="44"/>
      <c r="I244" s="44"/>
      <c r="J244" s="4"/>
      <c r="K244" s="224"/>
      <c r="L244" s="4"/>
      <c r="M244" s="4"/>
      <c r="N244" s="4"/>
      <c r="O244" s="4"/>
      <c r="P244" s="4"/>
      <c r="Q244" s="4"/>
      <c r="R244" s="4"/>
      <c r="S244" s="4"/>
      <c r="T244" s="224"/>
      <c r="U244" s="4"/>
      <c r="V244" s="4"/>
      <c r="W244" s="4"/>
      <c r="X244" s="4"/>
      <c r="Y244" s="4"/>
      <c r="Z244" s="4"/>
      <c r="AA244" s="4"/>
      <c r="AB244" s="4"/>
    </row>
    <row r="245" spans="1:28" x14ac:dyDescent="0.3">
      <c r="A245" s="4"/>
      <c r="B245" s="4"/>
      <c r="C245" s="4"/>
      <c r="D245" s="4"/>
      <c r="E245" s="4"/>
      <c r="F245" s="44"/>
      <c r="G245" s="44"/>
      <c r="H245" s="44"/>
      <c r="I245" s="44"/>
      <c r="J245" s="4"/>
      <c r="K245" s="224"/>
      <c r="L245" s="4"/>
      <c r="M245" s="4"/>
      <c r="N245" s="4"/>
      <c r="O245" s="4"/>
      <c r="P245" s="4"/>
      <c r="Q245" s="4"/>
      <c r="R245" s="4"/>
      <c r="S245" s="4"/>
      <c r="T245" s="224"/>
      <c r="U245" s="4"/>
      <c r="V245" s="4"/>
      <c r="W245" s="4"/>
      <c r="X245" s="4"/>
      <c r="Y245" s="4"/>
      <c r="Z245" s="4"/>
      <c r="AA245" s="4"/>
      <c r="AB245" s="4"/>
    </row>
    <row r="246" spans="1:28" x14ac:dyDescent="0.3">
      <c r="A246" s="4"/>
      <c r="B246" s="4"/>
      <c r="C246" s="4"/>
      <c r="D246" s="4"/>
      <c r="E246" s="4"/>
      <c r="F246" s="44"/>
      <c r="G246" s="44"/>
      <c r="H246" s="44"/>
      <c r="I246" s="44"/>
      <c r="J246" s="4"/>
      <c r="K246" s="224"/>
      <c r="L246" s="4"/>
      <c r="M246" s="4"/>
      <c r="N246" s="4"/>
      <c r="O246" s="4"/>
      <c r="P246" s="4"/>
      <c r="Q246" s="4"/>
      <c r="R246" s="4"/>
      <c r="S246" s="4"/>
      <c r="T246" s="224"/>
      <c r="U246" s="4"/>
      <c r="V246" s="4"/>
      <c r="W246" s="4"/>
      <c r="X246" s="4"/>
      <c r="Y246" s="4"/>
      <c r="Z246" s="4"/>
      <c r="AA246" s="4"/>
      <c r="AB246" s="4"/>
    </row>
    <row r="247" spans="1:28" x14ac:dyDescent="0.3">
      <c r="A247" s="4"/>
      <c r="B247" s="4"/>
      <c r="C247" s="4"/>
      <c r="D247" s="4"/>
      <c r="E247" s="4"/>
      <c r="F247" s="44"/>
      <c r="G247" s="44"/>
      <c r="H247" s="44"/>
      <c r="I247" s="44"/>
      <c r="J247" s="4"/>
      <c r="K247" s="224"/>
      <c r="L247" s="4"/>
      <c r="M247" s="4"/>
      <c r="N247" s="4"/>
      <c r="O247" s="4"/>
      <c r="P247" s="4"/>
      <c r="Q247" s="4"/>
      <c r="R247" s="4"/>
      <c r="S247" s="4"/>
      <c r="T247" s="224"/>
      <c r="U247" s="4"/>
      <c r="V247" s="4"/>
      <c r="W247" s="4"/>
      <c r="X247" s="4"/>
      <c r="Y247" s="4"/>
      <c r="Z247" s="4"/>
      <c r="AA247" s="4"/>
      <c r="AB247" s="4"/>
    </row>
    <row r="248" spans="1:28" x14ac:dyDescent="0.3">
      <c r="A248" s="4"/>
      <c r="B248" s="4"/>
      <c r="C248" s="4"/>
      <c r="D248" s="4"/>
      <c r="E248" s="4"/>
      <c r="F248" s="44"/>
      <c r="G248" s="44"/>
      <c r="H248" s="44"/>
      <c r="I248" s="44"/>
      <c r="J248" s="4"/>
      <c r="K248" s="224"/>
      <c r="L248" s="4"/>
      <c r="M248" s="4"/>
      <c r="N248" s="4"/>
      <c r="O248" s="4"/>
      <c r="P248" s="4"/>
      <c r="Q248" s="4"/>
      <c r="R248" s="4"/>
      <c r="S248" s="4"/>
      <c r="T248" s="224"/>
      <c r="U248" s="4"/>
      <c r="V248" s="4"/>
      <c r="W248" s="4"/>
      <c r="X248" s="4"/>
      <c r="Y248" s="4"/>
      <c r="Z248" s="4"/>
      <c r="AA248" s="4"/>
      <c r="AB248" s="4"/>
    </row>
    <row r="249" spans="1:28" x14ac:dyDescent="0.3">
      <c r="A249" s="4"/>
      <c r="B249" s="4"/>
      <c r="C249" s="4"/>
      <c r="D249" s="4"/>
      <c r="E249" s="4"/>
      <c r="F249" s="44"/>
      <c r="G249" s="44"/>
      <c r="H249" s="44"/>
      <c r="I249" s="44"/>
      <c r="J249" s="4"/>
      <c r="K249" s="224"/>
      <c r="L249" s="4"/>
      <c r="M249" s="4"/>
      <c r="N249" s="4"/>
      <c r="O249" s="4"/>
      <c r="P249" s="4"/>
      <c r="Q249" s="4"/>
      <c r="R249" s="4"/>
      <c r="S249" s="4"/>
      <c r="T249" s="224"/>
      <c r="U249" s="4"/>
      <c r="V249" s="4"/>
      <c r="W249" s="4"/>
      <c r="X249" s="4"/>
      <c r="Y249" s="4"/>
      <c r="Z249" s="4"/>
      <c r="AA249" s="4"/>
      <c r="AB249" s="4"/>
    </row>
    <row r="250" spans="1:28" x14ac:dyDescent="0.3">
      <c r="A250" s="4"/>
      <c r="B250" s="4"/>
      <c r="C250" s="4"/>
      <c r="D250" s="4"/>
      <c r="E250" s="4"/>
      <c r="F250" s="44"/>
      <c r="G250" s="44"/>
      <c r="H250" s="44"/>
      <c r="I250" s="44"/>
      <c r="J250" s="4"/>
      <c r="K250" s="224"/>
      <c r="L250" s="4"/>
      <c r="M250" s="4"/>
      <c r="N250" s="4"/>
      <c r="O250" s="4"/>
      <c r="P250" s="4"/>
      <c r="Q250" s="4"/>
      <c r="R250" s="4"/>
      <c r="S250" s="4"/>
      <c r="T250" s="224"/>
      <c r="U250" s="4"/>
      <c r="V250" s="4"/>
      <c r="W250" s="4"/>
      <c r="X250" s="4"/>
      <c r="Y250" s="4"/>
      <c r="Z250" s="4"/>
      <c r="AA250" s="4"/>
      <c r="AB250" s="4"/>
    </row>
    <row r="251" spans="1:28" x14ac:dyDescent="0.3">
      <c r="A251" s="4"/>
      <c r="B251" s="4"/>
      <c r="C251" s="4"/>
      <c r="D251" s="4"/>
      <c r="E251" s="4"/>
      <c r="F251" s="44"/>
      <c r="G251" s="44"/>
      <c r="H251" s="44"/>
      <c r="I251" s="44"/>
      <c r="J251" s="4"/>
      <c r="K251" s="224"/>
      <c r="L251" s="4"/>
      <c r="M251" s="4"/>
      <c r="N251" s="4"/>
      <c r="O251" s="4"/>
      <c r="P251" s="4"/>
      <c r="Q251" s="4"/>
      <c r="R251" s="4"/>
      <c r="S251" s="4"/>
      <c r="T251" s="224"/>
      <c r="U251" s="4"/>
      <c r="V251" s="4"/>
      <c r="W251" s="4"/>
      <c r="X251" s="4"/>
      <c r="Y251" s="4"/>
      <c r="Z251" s="4"/>
      <c r="AA251" s="4"/>
      <c r="AB251" s="4"/>
    </row>
    <row r="252" spans="1:28" x14ac:dyDescent="0.3">
      <c r="A252" s="4"/>
      <c r="B252" s="4"/>
      <c r="C252" s="4"/>
      <c r="D252" s="4"/>
      <c r="E252" s="4"/>
      <c r="F252" s="44"/>
      <c r="G252" s="44"/>
      <c r="H252" s="44"/>
      <c r="I252" s="44"/>
      <c r="J252" s="4"/>
      <c r="K252" s="224"/>
      <c r="L252" s="4"/>
      <c r="M252" s="4"/>
      <c r="N252" s="4"/>
      <c r="O252" s="4"/>
      <c r="P252" s="4"/>
      <c r="Q252" s="4"/>
      <c r="R252" s="4"/>
      <c r="S252" s="4"/>
      <c r="T252" s="224"/>
      <c r="U252" s="4"/>
      <c r="V252" s="4"/>
      <c r="W252" s="4"/>
      <c r="X252" s="4"/>
      <c r="Y252" s="4"/>
      <c r="Z252" s="4"/>
      <c r="AA252" s="4"/>
      <c r="AB252" s="4"/>
    </row>
    <row r="253" spans="1:28" x14ac:dyDescent="0.3">
      <c r="A253" s="4"/>
      <c r="B253" s="4"/>
      <c r="C253" s="4"/>
      <c r="D253" s="4"/>
      <c r="E253" s="4"/>
      <c r="F253" s="44"/>
      <c r="G253" s="44"/>
      <c r="H253" s="44"/>
      <c r="I253" s="44"/>
      <c r="J253" s="4"/>
      <c r="K253" s="224"/>
      <c r="L253" s="4"/>
      <c r="M253" s="4"/>
      <c r="N253" s="4"/>
      <c r="O253" s="4"/>
      <c r="P253" s="4"/>
      <c r="Q253" s="4"/>
      <c r="R253" s="4"/>
      <c r="S253" s="4"/>
      <c r="T253" s="224"/>
      <c r="U253" s="4"/>
      <c r="V253" s="4"/>
      <c r="W253" s="4"/>
      <c r="X253" s="4"/>
      <c r="Y253" s="4"/>
      <c r="Z253" s="4"/>
      <c r="AA253" s="4"/>
      <c r="AB253" s="4"/>
    </row>
    <row r="254" spans="1:28" x14ac:dyDescent="0.3">
      <c r="A254" s="4"/>
      <c r="B254" s="4"/>
      <c r="C254" s="4"/>
      <c r="D254" s="4"/>
      <c r="E254" s="4"/>
      <c r="F254" s="44"/>
      <c r="G254" s="44"/>
      <c r="H254" s="44"/>
      <c r="I254" s="44"/>
      <c r="J254" s="4"/>
      <c r="K254" s="224"/>
      <c r="L254" s="4"/>
      <c r="M254" s="4"/>
      <c r="N254" s="4"/>
      <c r="O254" s="4"/>
      <c r="P254" s="4"/>
      <c r="Q254" s="4"/>
      <c r="R254" s="4"/>
      <c r="S254" s="4"/>
      <c r="T254" s="224"/>
      <c r="U254" s="4"/>
      <c r="V254" s="4"/>
      <c r="W254" s="4"/>
      <c r="X254" s="4"/>
      <c r="Y254" s="4"/>
      <c r="Z254" s="4"/>
      <c r="AA254" s="4"/>
      <c r="AB254" s="4"/>
    </row>
    <row r="255" spans="1:28" x14ac:dyDescent="0.3">
      <c r="A255" s="4"/>
      <c r="B255" s="4"/>
      <c r="C255" s="4"/>
      <c r="D255" s="4"/>
      <c r="E255" s="4"/>
      <c r="F255" s="44"/>
      <c r="G255" s="44"/>
      <c r="H255" s="44"/>
      <c r="I255" s="44"/>
      <c r="J255" s="4"/>
      <c r="K255" s="224"/>
      <c r="L255" s="4"/>
      <c r="M255" s="4"/>
      <c r="N255" s="4"/>
      <c r="O255" s="4"/>
      <c r="P255" s="4"/>
      <c r="Q255" s="4"/>
      <c r="R255" s="4"/>
      <c r="S255" s="4"/>
      <c r="T255" s="224"/>
      <c r="U255" s="4"/>
      <c r="V255" s="4"/>
      <c r="W255" s="4"/>
      <c r="X255" s="4"/>
      <c r="Y255" s="4"/>
      <c r="Z255" s="4"/>
      <c r="AA255" s="4"/>
      <c r="AB255" s="4"/>
    </row>
    <row r="256" spans="1:28" x14ac:dyDescent="0.3">
      <c r="A256" s="4"/>
      <c r="B256" s="4"/>
      <c r="C256" s="4"/>
      <c r="D256" s="4"/>
      <c r="E256" s="4"/>
      <c r="F256" s="44"/>
      <c r="G256" s="44"/>
      <c r="H256" s="44"/>
      <c r="I256" s="44"/>
      <c r="J256" s="4"/>
      <c r="K256" s="224"/>
      <c r="L256" s="4"/>
      <c r="M256" s="4"/>
      <c r="N256" s="4"/>
      <c r="O256" s="4"/>
      <c r="P256" s="4"/>
      <c r="Q256" s="4"/>
      <c r="R256" s="4"/>
      <c r="S256" s="4"/>
      <c r="T256" s="224"/>
      <c r="U256" s="4"/>
      <c r="V256" s="4"/>
      <c r="W256" s="4"/>
      <c r="X256" s="4"/>
      <c r="Y256" s="4"/>
      <c r="Z256" s="4"/>
      <c r="AA256" s="4"/>
      <c r="AB256" s="4"/>
    </row>
    <row r="257" spans="1:28" x14ac:dyDescent="0.3">
      <c r="A257" s="4"/>
      <c r="B257" s="4"/>
      <c r="C257" s="4"/>
      <c r="D257" s="4"/>
      <c r="E257" s="4"/>
      <c r="F257" s="44"/>
      <c r="G257" s="44"/>
      <c r="H257" s="44"/>
      <c r="I257" s="44"/>
      <c r="J257" s="4"/>
      <c r="K257" s="224"/>
      <c r="L257" s="4"/>
      <c r="M257" s="4"/>
      <c r="N257" s="4"/>
      <c r="O257" s="4"/>
      <c r="P257" s="4"/>
      <c r="Q257" s="4"/>
      <c r="R257" s="4"/>
      <c r="S257" s="4"/>
      <c r="T257" s="224"/>
      <c r="U257" s="4"/>
      <c r="V257" s="4"/>
      <c r="W257" s="4"/>
      <c r="X257" s="4"/>
      <c r="Y257" s="4"/>
      <c r="Z257" s="4"/>
      <c r="AA257" s="4"/>
      <c r="AB257" s="4"/>
    </row>
    <row r="258" spans="1:28" x14ac:dyDescent="0.3">
      <c r="A258" s="4"/>
      <c r="B258" s="4"/>
      <c r="C258" s="4"/>
      <c r="D258" s="4"/>
      <c r="E258" s="4"/>
      <c r="F258" s="44"/>
      <c r="G258" s="44"/>
      <c r="H258" s="44"/>
      <c r="I258" s="44"/>
      <c r="J258" s="4"/>
      <c r="K258" s="224"/>
      <c r="L258" s="4"/>
      <c r="M258" s="4"/>
      <c r="N258" s="4"/>
      <c r="O258" s="4"/>
      <c r="P258" s="4"/>
      <c r="Q258" s="4"/>
      <c r="R258" s="4"/>
      <c r="S258" s="4"/>
      <c r="T258" s="224"/>
      <c r="U258" s="4"/>
      <c r="V258" s="4"/>
      <c r="W258" s="4"/>
      <c r="X258" s="4"/>
      <c r="Y258" s="4"/>
      <c r="Z258" s="4"/>
      <c r="AA258" s="4"/>
      <c r="AB258" s="4"/>
    </row>
    <row r="259" spans="1:28" x14ac:dyDescent="0.3">
      <c r="A259" s="4"/>
      <c r="B259" s="4"/>
      <c r="C259" s="4"/>
      <c r="D259" s="4"/>
      <c r="E259" s="4"/>
      <c r="F259" s="44"/>
      <c r="G259" s="44"/>
      <c r="H259" s="44"/>
      <c r="I259" s="44"/>
      <c r="J259" s="4"/>
      <c r="K259" s="224"/>
      <c r="L259" s="4"/>
      <c r="M259" s="4"/>
      <c r="N259" s="4"/>
      <c r="O259" s="4"/>
      <c r="P259" s="4"/>
      <c r="Q259" s="4"/>
      <c r="R259" s="4"/>
      <c r="S259" s="4"/>
      <c r="T259" s="224"/>
      <c r="U259" s="4"/>
      <c r="V259" s="4"/>
      <c r="W259" s="4"/>
      <c r="X259" s="4"/>
      <c r="Y259" s="4"/>
      <c r="Z259" s="4"/>
      <c r="AA259" s="4"/>
      <c r="AB259" s="4"/>
    </row>
    <row r="260" spans="1:28" x14ac:dyDescent="0.3">
      <c r="A260" s="4"/>
      <c r="B260" s="4"/>
      <c r="C260" s="4"/>
      <c r="D260" s="4"/>
      <c r="E260" s="4"/>
      <c r="F260" s="44"/>
      <c r="G260" s="44"/>
      <c r="H260" s="44"/>
      <c r="I260" s="44"/>
      <c r="J260" s="4"/>
      <c r="K260" s="224"/>
      <c r="L260" s="4"/>
      <c r="M260" s="4"/>
      <c r="N260" s="4"/>
      <c r="O260" s="4"/>
      <c r="P260" s="4"/>
      <c r="Q260" s="4"/>
      <c r="R260" s="4"/>
      <c r="S260" s="4"/>
      <c r="T260" s="224"/>
      <c r="U260" s="4"/>
      <c r="V260" s="4"/>
      <c r="W260" s="4"/>
      <c r="X260" s="4"/>
      <c r="Y260" s="4"/>
      <c r="Z260" s="4"/>
      <c r="AA260" s="4"/>
      <c r="AB260" s="4"/>
    </row>
    <row r="261" spans="1:28" x14ac:dyDescent="0.3">
      <c r="A261" s="4"/>
      <c r="B261" s="4"/>
      <c r="C261" s="4"/>
      <c r="D261" s="4"/>
      <c r="E261" s="4"/>
      <c r="F261" s="44"/>
      <c r="G261" s="44"/>
      <c r="H261" s="44"/>
      <c r="I261" s="44"/>
      <c r="J261" s="4"/>
      <c r="K261" s="224"/>
      <c r="L261" s="4"/>
      <c r="M261" s="4"/>
      <c r="N261" s="4"/>
      <c r="O261" s="4"/>
      <c r="P261" s="4"/>
      <c r="Q261" s="4"/>
      <c r="R261" s="4"/>
      <c r="S261" s="4"/>
      <c r="T261" s="224"/>
      <c r="U261" s="4"/>
      <c r="V261" s="4"/>
      <c r="W261" s="4"/>
      <c r="X261" s="4"/>
      <c r="Y261" s="4"/>
      <c r="Z261" s="4"/>
      <c r="AA261" s="4"/>
      <c r="AB261" s="4"/>
    </row>
    <row r="262" spans="1:28" x14ac:dyDescent="0.3">
      <c r="A262" s="4"/>
      <c r="B262" s="4"/>
      <c r="C262" s="4"/>
      <c r="D262" s="4"/>
      <c r="E262" s="4"/>
      <c r="F262" s="44"/>
      <c r="G262" s="44"/>
      <c r="H262" s="44"/>
      <c r="I262" s="44"/>
      <c r="J262" s="4"/>
      <c r="K262" s="224"/>
      <c r="L262" s="4"/>
      <c r="M262" s="4"/>
      <c r="N262" s="4"/>
      <c r="O262" s="4"/>
      <c r="P262" s="4"/>
      <c r="Q262" s="4"/>
      <c r="R262" s="4"/>
      <c r="S262" s="4"/>
      <c r="T262" s="224"/>
      <c r="U262" s="4"/>
      <c r="V262" s="4"/>
      <c r="W262" s="4"/>
      <c r="X262" s="4"/>
      <c r="Y262" s="4"/>
      <c r="Z262" s="4"/>
      <c r="AA262" s="4"/>
      <c r="AB262" s="4"/>
    </row>
    <row r="263" spans="1:28" x14ac:dyDescent="0.3">
      <c r="A263" s="4"/>
      <c r="B263" s="4"/>
      <c r="C263" s="4"/>
      <c r="D263" s="4"/>
      <c r="E263" s="4"/>
      <c r="F263" s="44"/>
      <c r="G263" s="44"/>
      <c r="H263" s="44"/>
      <c r="I263" s="44"/>
      <c r="J263" s="4"/>
      <c r="K263" s="224"/>
      <c r="L263" s="4"/>
      <c r="M263" s="4"/>
      <c r="N263" s="4"/>
      <c r="O263" s="4"/>
      <c r="P263" s="4"/>
      <c r="Q263" s="4"/>
      <c r="R263" s="4"/>
      <c r="S263" s="4"/>
      <c r="T263" s="224"/>
      <c r="U263" s="4"/>
      <c r="V263" s="4"/>
      <c r="W263" s="4"/>
      <c r="X263" s="4"/>
      <c r="Y263" s="4"/>
      <c r="Z263" s="4"/>
      <c r="AA263" s="4"/>
      <c r="AB263" s="4"/>
    </row>
    <row r="264" spans="1:28" x14ac:dyDescent="0.3">
      <c r="A264" s="4"/>
      <c r="B264" s="4"/>
      <c r="C264" s="4"/>
      <c r="D264" s="4"/>
      <c r="E264" s="4"/>
      <c r="F264" s="44"/>
      <c r="G264" s="44"/>
      <c r="H264" s="44"/>
      <c r="I264" s="44"/>
      <c r="J264" s="4"/>
      <c r="K264" s="224"/>
      <c r="L264" s="4"/>
      <c r="M264" s="4"/>
      <c r="N264" s="4"/>
      <c r="O264" s="4"/>
      <c r="P264" s="4"/>
      <c r="Q264" s="4"/>
      <c r="R264" s="4"/>
      <c r="S264" s="4"/>
      <c r="T264" s="224"/>
      <c r="U264" s="4"/>
      <c r="V264" s="4"/>
      <c r="W264" s="4"/>
      <c r="X264" s="4"/>
      <c r="Y264" s="4"/>
      <c r="Z264" s="4"/>
      <c r="AA264" s="4"/>
      <c r="AB264" s="4"/>
    </row>
    <row r="265" spans="1:28" x14ac:dyDescent="0.3">
      <c r="A265" s="4"/>
      <c r="B265" s="4"/>
      <c r="C265" s="4"/>
      <c r="D265" s="4"/>
      <c r="E265" s="4"/>
      <c r="F265" s="44"/>
      <c r="G265" s="44"/>
      <c r="H265" s="44"/>
      <c r="I265" s="44"/>
      <c r="J265" s="4"/>
      <c r="K265" s="224"/>
      <c r="L265" s="4"/>
      <c r="M265" s="4"/>
      <c r="N265" s="4"/>
      <c r="O265" s="4"/>
      <c r="P265" s="4"/>
      <c r="Q265" s="4"/>
      <c r="R265" s="4"/>
      <c r="S265" s="4"/>
      <c r="T265" s="224"/>
      <c r="U265" s="4"/>
      <c r="V265" s="4"/>
      <c r="W265" s="4"/>
      <c r="X265" s="4"/>
      <c r="Y265" s="4"/>
      <c r="Z265" s="4"/>
      <c r="AA265" s="4"/>
      <c r="AB265" s="4"/>
    </row>
    <row r="266" spans="1:28" x14ac:dyDescent="0.3">
      <c r="A266" s="4"/>
      <c r="B266" s="4"/>
      <c r="C266" s="4"/>
      <c r="D266" s="4"/>
      <c r="E266" s="4"/>
      <c r="F266" s="44"/>
      <c r="G266" s="44"/>
      <c r="H266" s="44"/>
      <c r="I266" s="44"/>
      <c r="J266" s="4"/>
      <c r="K266" s="224"/>
      <c r="L266" s="4"/>
      <c r="M266" s="4"/>
      <c r="N266" s="4"/>
      <c r="O266" s="4"/>
      <c r="P266" s="4"/>
      <c r="Q266" s="4"/>
      <c r="R266" s="4"/>
      <c r="S266" s="4"/>
      <c r="T266" s="224"/>
      <c r="U266" s="4"/>
      <c r="V266" s="4"/>
      <c r="W266" s="4"/>
      <c r="X266" s="4"/>
      <c r="Y266" s="4"/>
      <c r="Z266" s="4"/>
      <c r="AA266" s="4"/>
      <c r="AB266" s="4"/>
    </row>
    <row r="267" spans="1:28" x14ac:dyDescent="0.3">
      <c r="A267" s="4"/>
      <c r="B267" s="4"/>
      <c r="C267" s="4"/>
      <c r="D267" s="4"/>
      <c r="E267" s="4"/>
      <c r="F267" s="44"/>
      <c r="G267" s="44"/>
      <c r="H267" s="44"/>
      <c r="I267" s="44"/>
      <c r="J267" s="4"/>
      <c r="K267" s="224"/>
      <c r="L267" s="4"/>
      <c r="M267" s="4"/>
      <c r="N267" s="4"/>
      <c r="O267" s="4"/>
      <c r="P267" s="4"/>
      <c r="Q267" s="4"/>
      <c r="R267" s="4"/>
      <c r="S267" s="4"/>
      <c r="T267" s="224"/>
      <c r="U267" s="4"/>
      <c r="V267" s="4"/>
      <c r="W267" s="4"/>
      <c r="X267" s="4"/>
      <c r="Y267" s="4"/>
      <c r="Z267" s="4"/>
      <c r="AA267" s="4"/>
      <c r="AB267" s="4"/>
    </row>
    <row r="268" spans="1:28" x14ac:dyDescent="0.3">
      <c r="A268" s="4"/>
      <c r="B268" s="4"/>
      <c r="C268" s="4"/>
      <c r="D268" s="4"/>
      <c r="E268" s="4"/>
      <c r="F268" s="44"/>
      <c r="G268" s="44"/>
      <c r="H268" s="44"/>
      <c r="I268" s="44"/>
      <c r="J268" s="4"/>
      <c r="K268" s="224"/>
      <c r="L268" s="4"/>
      <c r="M268" s="4"/>
      <c r="N268" s="4"/>
      <c r="O268" s="4"/>
      <c r="P268" s="4"/>
      <c r="Q268" s="4"/>
      <c r="R268" s="4"/>
      <c r="S268" s="4"/>
      <c r="T268" s="224"/>
      <c r="U268" s="4"/>
      <c r="V268" s="4"/>
      <c r="W268" s="4"/>
      <c r="X268" s="4"/>
      <c r="Y268" s="4"/>
      <c r="Z268" s="4"/>
      <c r="AA268" s="4"/>
      <c r="AB268" s="4"/>
    </row>
    <row r="269" spans="1:28" x14ac:dyDescent="0.3">
      <c r="A269" s="4"/>
      <c r="B269" s="4"/>
      <c r="C269" s="4"/>
      <c r="D269" s="4"/>
      <c r="E269" s="4"/>
      <c r="F269" s="44"/>
      <c r="G269" s="44"/>
      <c r="H269" s="44"/>
      <c r="I269" s="44"/>
      <c r="J269" s="4"/>
      <c r="K269" s="224"/>
      <c r="L269" s="4"/>
      <c r="M269" s="4"/>
      <c r="N269" s="4"/>
      <c r="O269" s="4"/>
      <c r="P269" s="4"/>
      <c r="Q269" s="4"/>
      <c r="R269" s="4"/>
      <c r="S269" s="4"/>
      <c r="T269" s="224"/>
      <c r="U269" s="4"/>
      <c r="V269" s="4"/>
      <c r="W269" s="4"/>
      <c r="X269" s="4"/>
      <c r="Y269" s="4"/>
      <c r="Z269" s="4"/>
      <c r="AA269" s="4"/>
      <c r="AB269" s="4"/>
    </row>
    <row r="270" spans="1:28" x14ac:dyDescent="0.3">
      <c r="A270" s="4"/>
      <c r="B270" s="4"/>
      <c r="C270" s="4"/>
      <c r="D270" s="4"/>
      <c r="E270" s="4"/>
      <c r="F270" s="44"/>
      <c r="G270" s="44"/>
      <c r="H270" s="44"/>
      <c r="I270" s="44"/>
      <c r="J270" s="4"/>
      <c r="K270" s="224"/>
      <c r="L270" s="4"/>
      <c r="M270" s="4"/>
      <c r="N270" s="4"/>
      <c r="O270" s="4"/>
      <c r="P270" s="4"/>
      <c r="Q270" s="4"/>
      <c r="R270" s="4"/>
      <c r="S270" s="4"/>
      <c r="T270" s="224"/>
      <c r="U270" s="4"/>
      <c r="V270" s="4"/>
      <c r="W270" s="4"/>
      <c r="X270" s="4"/>
      <c r="Y270" s="4"/>
      <c r="Z270" s="4"/>
      <c r="AA270" s="4"/>
      <c r="AB270" s="4"/>
    </row>
    <row r="271" spans="1:28" x14ac:dyDescent="0.3">
      <c r="A271" s="4"/>
      <c r="B271" s="4"/>
      <c r="C271" s="4"/>
      <c r="D271" s="4"/>
      <c r="E271" s="4"/>
      <c r="F271" s="44"/>
      <c r="G271" s="44"/>
      <c r="H271" s="44"/>
      <c r="I271" s="44"/>
      <c r="J271" s="4"/>
      <c r="K271" s="224"/>
      <c r="L271" s="4"/>
      <c r="M271" s="4"/>
      <c r="N271" s="4"/>
      <c r="O271" s="4"/>
      <c r="P271" s="4"/>
      <c r="Q271" s="4"/>
      <c r="R271" s="4"/>
      <c r="S271" s="4"/>
      <c r="T271" s="224"/>
      <c r="U271" s="4"/>
      <c r="V271" s="4"/>
      <c r="W271" s="4"/>
      <c r="X271" s="4"/>
      <c r="Y271" s="4"/>
      <c r="Z271" s="4"/>
      <c r="AA271" s="4"/>
      <c r="AB271" s="4"/>
    </row>
    <row r="272" spans="1:28" x14ac:dyDescent="0.3">
      <c r="A272" s="4"/>
      <c r="B272" s="4"/>
      <c r="C272" s="4"/>
      <c r="D272" s="4"/>
      <c r="E272" s="4"/>
      <c r="F272" s="44"/>
      <c r="G272" s="44"/>
      <c r="H272" s="44"/>
      <c r="I272" s="44"/>
      <c r="J272" s="4"/>
      <c r="K272" s="224"/>
      <c r="L272" s="4"/>
      <c r="M272" s="4"/>
      <c r="N272" s="4"/>
      <c r="O272" s="4"/>
      <c r="P272" s="4"/>
      <c r="Q272" s="4"/>
      <c r="R272" s="4"/>
      <c r="S272" s="4"/>
      <c r="T272" s="224"/>
      <c r="U272" s="4"/>
      <c r="V272" s="4"/>
      <c r="W272" s="4"/>
      <c r="X272" s="4"/>
      <c r="Y272" s="4"/>
      <c r="Z272" s="4"/>
      <c r="AA272" s="4"/>
      <c r="AB272" s="4"/>
    </row>
    <row r="273" spans="1:28" x14ac:dyDescent="0.3">
      <c r="A273" s="4"/>
      <c r="B273" s="4"/>
      <c r="C273" s="4"/>
      <c r="D273" s="4"/>
      <c r="E273" s="4"/>
      <c r="F273" s="44"/>
      <c r="G273" s="44"/>
      <c r="H273" s="44"/>
      <c r="I273" s="44"/>
      <c r="J273" s="4"/>
      <c r="K273" s="224"/>
      <c r="L273" s="4"/>
      <c r="M273" s="4"/>
      <c r="N273" s="4"/>
      <c r="O273" s="4"/>
      <c r="P273" s="4"/>
      <c r="Q273" s="4"/>
      <c r="R273" s="4"/>
      <c r="S273" s="4"/>
      <c r="T273" s="224"/>
      <c r="U273" s="4"/>
      <c r="V273" s="4"/>
      <c r="W273" s="4"/>
      <c r="X273" s="4"/>
      <c r="Y273" s="4"/>
      <c r="Z273" s="4"/>
      <c r="AA273" s="4"/>
      <c r="AB273" s="4"/>
    </row>
    <row r="274" spans="1:28" x14ac:dyDescent="0.3">
      <c r="A274" s="4"/>
      <c r="B274" s="4"/>
      <c r="C274" s="4"/>
      <c r="D274" s="4"/>
      <c r="E274" s="4"/>
      <c r="F274" s="44"/>
      <c r="G274" s="44"/>
      <c r="H274" s="44"/>
      <c r="I274" s="44"/>
      <c r="J274" s="4"/>
      <c r="K274" s="224"/>
      <c r="L274" s="4"/>
      <c r="M274" s="4"/>
      <c r="N274" s="4"/>
      <c r="O274" s="4"/>
      <c r="P274" s="4"/>
      <c r="Q274" s="4"/>
      <c r="R274" s="4"/>
      <c r="S274" s="4"/>
      <c r="T274" s="224"/>
      <c r="U274" s="4"/>
      <c r="V274" s="4"/>
      <c r="W274" s="4"/>
      <c r="X274" s="4"/>
      <c r="Y274" s="4"/>
      <c r="Z274" s="4"/>
      <c r="AA274" s="4"/>
      <c r="AB274" s="4"/>
    </row>
    <row r="275" spans="1:28" x14ac:dyDescent="0.3">
      <c r="A275" s="4"/>
      <c r="B275" s="4"/>
      <c r="C275" s="4"/>
      <c r="D275" s="4"/>
      <c r="E275" s="4"/>
      <c r="F275" s="44"/>
      <c r="G275" s="44"/>
      <c r="H275" s="44"/>
      <c r="I275" s="44"/>
      <c r="J275" s="4"/>
      <c r="K275" s="224"/>
      <c r="L275" s="4"/>
      <c r="M275" s="4"/>
      <c r="N275" s="4"/>
      <c r="O275" s="4"/>
      <c r="P275" s="4"/>
      <c r="Q275" s="4"/>
      <c r="R275" s="4"/>
      <c r="S275" s="4"/>
      <c r="T275" s="224"/>
      <c r="U275" s="4"/>
      <c r="V275" s="4"/>
      <c r="W275" s="4"/>
      <c r="X275" s="4"/>
      <c r="Y275" s="4"/>
      <c r="Z275" s="4"/>
      <c r="AA275" s="4"/>
      <c r="AB275" s="4"/>
    </row>
    <row r="276" spans="1:28" x14ac:dyDescent="0.3">
      <c r="A276" s="4"/>
      <c r="B276" s="4"/>
      <c r="C276" s="4"/>
      <c r="D276" s="4"/>
      <c r="E276" s="4"/>
      <c r="F276" s="44"/>
      <c r="G276" s="44"/>
      <c r="H276" s="44"/>
      <c r="I276" s="44"/>
      <c r="J276" s="4"/>
      <c r="K276" s="224"/>
      <c r="L276" s="4"/>
      <c r="M276" s="4"/>
      <c r="N276" s="4"/>
      <c r="O276" s="4"/>
      <c r="P276" s="4"/>
      <c r="Q276" s="4"/>
      <c r="R276" s="4"/>
      <c r="S276" s="4"/>
      <c r="T276" s="224"/>
      <c r="U276" s="4"/>
      <c r="V276" s="4"/>
      <c r="W276" s="4"/>
      <c r="X276" s="4"/>
      <c r="Y276" s="4"/>
      <c r="Z276" s="4"/>
      <c r="AA276" s="4"/>
      <c r="AB276" s="4"/>
    </row>
    <row r="277" spans="1:28" x14ac:dyDescent="0.3">
      <c r="A277" s="4"/>
      <c r="B277" s="4"/>
      <c r="C277" s="4"/>
      <c r="D277" s="4"/>
      <c r="E277" s="4"/>
      <c r="F277" s="44"/>
      <c r="G277" s="44"/>
      <c r="H277" s="44"/>
      <c r="I277" s="44"/>
      <c r="J277" s="4"/>
      <c r="K277" s="224"/>
      <c r="L277" s="4"/>
      <c r="M277" s="4"/>
      <c r="N277" s="4"/>
      <c r="O277" s="4"/>
      <c r="P277" s="4"/>
      <c r="Q277" s="4"/>
      <c r="R277" s="4"/>
      <c r="S277" s="4"/>
      <c r="T277" s="224"/>
      <c r="U277" s="4"/>
      <c r="V277" s="4"/>
      <c r="W277" s="4"/>
      <c r="X277" s="4"/>
      <c r="Y277" s="4"/>
      <c r="Z277" s="4"/>
      <c r="AA277" s="4"/>
      <c r="AB277" s="4"/>
    </row>
    <row r="278" spans="1:28" x14ac:dyDescent="0.3">
      <c r="A278" s="4"/>
      <c r="B278" s="4"/>
      <c r="C278" s="4"/>
      <c r="D278" s="4"/>
      <c r="E278" s="4"/>
      <c r="F278" s="44"/>
      <c r="G278" s="44"/>
      <c r="H278" s="44"/>
      <c r="I278" s="44"/>
      <c r="J278" s="4"/>
      <c r="K278" s="224"/>
      <c r="L278" s="4"/>
      <c r="M278" s="4"/>
      <c r="N278" s="4"/>
      <c r="O278" s="4"/>
      <c r="P278" s="4"/>
      <c r="Q278" s="4"/>
      <c r="R278" s="4"/>
      <c r="S278" s="4"/>
      <c r="T278" s="224"/>
      <c r="U278" s="4"/>
      <c r="V278" s="4"/>
      <c r="W278" s="4"/>
      <c r="X278" s="4"/>
      <c r="Y278" s="4"/>
      <c r="Z278" s="4"/>
      <c r="AA278" s="4"/>
      <c r="AB278" s="4"/>
    </row>
    <row r="279" spans="1:28" x14ac:dyDescent="0.3">
      <c r="A279" s="4"/>
      <c r="B279" s="4"/>
      <c r="C279" s="4"/>
      <c r="D279" s="4"/>
      <c r="E279" s="4"/>
      <c r="F279" s="44"/>
      <c r="G279" s="44"/>
      <c r="H279" s="44"/>
      <c r="I279" s="44"/>
      <c r="J279" s="4"/>
      <c r="K279" s="224"/>
      <c r="L279" s="4"/>
      <c r="M279" s="4"/>
      <c r="N279" s="4"/>
      <c r="O279" s="4"/>
      <c r="P279" s="4"/>
      <c r="Q279" s="4"/>
      <c r="R279" s="4"/>
      <c r="S279" s="4"/>
      <c r="T279" s="224"/>
      <c r="U279" s="4"/>
      <c r="V279" s="4"/>
      <c r="W279" s="4"/>
      <c r="X279" s="4"/>
      <c r="Y279" s="4"/>
      <c r="Z279" s="4"/>
      <c r="AA279" s="4"/>
      <c r="AB279" s="4"/>
    </row>
    <row r="280" spans="1:28" x14ac:dyDescent="0.3">
      <c r="A280" s="4"/>
      <c r="B280" s="4"/>
      <c r="C280" s="4"/>
      <c r="D280" s="4"/>
      <c r="E280" s="4"/>
      <c r="F280" s="44"/>
      <c r="G280" s="44"/>
      <c r="H280" s="44"/>
      <c r="I280" s="44"/>
      <c r="J280" s="4"/>
      <c r="K280" s="224"/>
      <c r="L280" s="4"/>
      <c r="M280" s="4"/>
      <c r="N280" s="4"/>
      <c r="O280" s="4"/>
      <c r="P280" s="4"/>
      <c r="Q280" s="4"/>
      <c r="R280" s="4"/>
      <c r="S280" s="4"/>
      <c r="T280" s="224"/>
      <c r="U280" s="4"/>
      <c r="V280" s="4"/>
      <c r="W280" s="4"/>
      <c r="X280" s="4"/>
      <c r="Y280" s="4"/>
      <c r="Z280" s="4"/>
      <c r="AA280" s="4"/>
      <c r="AB280" s="4"/>
    </row>
    <row r="281" spans="1:28" x14ac:dyDescent="0.3">
      <c r="A281" s="4"/>
      <c r="B281" s="4"/>
      <c r="C281" s="4"/>
      <c r="D281" s="4"/>
      <c r="E281" s="4"/>
      <c r="F281" s="44"/>
      <c r="G281" s="44"/>
      <c r="H281" s="44"/>
      <c r="I281" s="44"/>
      <c r="J281" s="4"/>
      <c r="K281" s="224"/>
      <c r="L281" s="4"/>
      <c r="M281" s="4"/>
      <c r="N281" s="4"/>
      <c r="O281" s="4"/>
      <c r="P281" s="4"/>
      <c r="Q281" s="4"/>
      <c r="R281" s="4"/>
      <c r="S281" s="4"/>
      <c r="T281" s="224"/>
      <c r="U281" s="4"/>
      <c r="V281" s="4"/>
      <c r="W281" s="4"/>
      <c r="X281" s="4"/>
      <c r="Y281" s="4"/>
      <c r="Z281" s="4"/>
      <c r="AA281" s="4"/>
      <c r="AB281" s="4"/>
    </row>
    <row r="282" spans="1:28" x14ac:dyDescent="0.3">
      <c r="A282" s="4"/>
      <c r="B282" s="4"/>
      <c r="C282" s="4"/>
      <c r="D282" s="4"/>
      <c r="E282" s="4"/>
      <c r="F282" s="44"/>
      <c r="G282" s="44"/>
      <c r="H282" s="44"/>
      <c r="I282" s="44"/>
      <c r="J282" s="4"/>
      <c r="K282" s="224"/>
      <c r="L282" s="4"/>
      <c r="M282" s="4"/>
      <c r="N282" s="4"/>
      <c r="O282" s="4"/>
      <c r="P282" s="4"/>
      <c r="Q282" s="4"/>
      <c r="R282" s="4"/>
      <c r="S282" s="4"/>
      <c r="T282" s="224"/>
      <c r="U282" s="4"/>
      <c r="V282" s="4"/>
      <c r="W282" s="4"/>
      <c r="X282" s="4"/>
      <c r="Y282" s="4"/>
      <c r="Z282" s="4"/>
      <c r="AA282" s="4"/>
      <c r="AB282" s="4"/>
    </row>
    <row r="283" spans="1:28" x14ac:dyDescent="0.3">
      <c r="A283" s="4"/>
      <c r="B283" s="4"/>
      <c r="C283" s="4"/>
      <c r="D283" s="4"/>
      <c r="E283" s="4"/>
      <c r="F283" s="44"/>
      <c r="G283" s="44"/>
      <c r="H283" s="44"/>
      <c r="I283" s="44"/>
      <c r="J283" s="4"/>
      <c r="K283" s="224"/>
      <c r="L283" s="4"/>
      <c r="M283" s="4"/>
      <c r="N283" s="4"/>
      <c r="O283" s="4"/>
      <c r="P283" s="4"/>
      <c r="Q283" s="4"/>
      <c r="R283" s="4"/>
      <c r="S283" s="4"/>
      <c r="T283" s="224"/>
      <c r="U283" s="4"/>
      <c r="V283" s="4"/>
      <c r="W283" s="4"/>
      <c r="X283" s="4"/>
      <c r="Y283" s="4"/>
      <c r="Z283" s="4"/>
      <c r="AA283" s="4"/>
      <c r="AB283" s="4"/>
    </row>
    <row r="284" spans="1:28" x14ac:dyDescent="0.3">
      <c r="A284" s="4"/>
      <c r="B284" s="4"/>
      <c r="C284" s="4"/>
      <c r="D284" s="4"/>
      <c r="E284" s="4"/>
      <c r="F284" s="44"/>
      <c r="G284" s="44"/>
      <c r="H284" s="44"/>
      <c r="I284" s="44"/>
      <c r="J284" s="4"/>
      <c r="K284" s="224"/>
      <c r="L284" s="4"/>
      <c r="M284" s="4"/>
      <c r="N284" s="4"/>
      <c r="O284" s="4"/>
      <c r="P284" s="4"/>
      <c r="Q284" s="4"/>
      <c r="R284" s="4"/>
      <c r="S284" s="4"/>
      <c r="T284" s="224"/>
      <c r="U284" s="4"/>
      <c r="V284" s="4"/>
      <c r="W284" s="4"/>
      <c r="X284" s="4"/>
      <c r="Y284" s="4"/>
      <c r="Z284" s="4"/>
      <c r="AA284" s="4"/>
      <c r="AB284" s="4"/>
    </row>
    <row r="285" spans="1:28" x14ac:dyDescent="0.3">
      <c r="A285" s="4"/>
      <c r="B285" s="4"/>
      <c r="C285" s="4"/>
      <c r="D285" s="4"/>
      <c r="E285" s="4"/>
      <c r="F285" s="44"/>
      <c r="G285" s="44"/>
      <c r="H285" s="44"/>
      <c r="I285" s="44"/>
      <c r="J285" s="4"/>
      <c r="K285" s="224"/>
      <c r="L285" s="4"/>
      <c r="M285" s="4"/>
      <c r="N285" s="4"/>
      <c r="O285" s="4"/>
      <c r="P285" s="4"/>
      <c r="Q285" s="4"/>
      <c r="R285" s="4"/>
      <c r="S285" s="4"/>
      <c r="T285" s="224"/>
      <c r="U285" s="4"/>
      <c r="V285" s="4"/>
      <c r="W285" s="4"/>
      <c r="X285" s="4"/>
      <c r="Y285" s="4"/>
      <c r="Z285" s="4"/>
      <c r="AA285" s="4"/>
      <c r="AB285" s="4"/>
    </row>
    <row r="286" spans="1:28" x14ac:dyDescent="0.3">
      <c r="A286" s="4"/>
      <c r="B286" s="4"/>
      <c r="C286" s="4"/>
      <c r="D286" s="4"/>
      <c r="E286" s="4"/>
      <c r="F286" s="44"/>
      <c r="G286" s="44"/>
      <c r="H286" s="44"/>
      <c r="I286" s="44"/>
      <c r="J286" s="4"/>
      <c r="K286" s="224"/>
      <c r="L286" s="4"/>
      <c r="M286" s="4"/>
      <c r="N286" s="4"/>
      <c r="O286" s="4"/>
      <c r="P286" s="4"/>
      <c r="Q286" s="4"/>
      <c r="R286" s="4"/>
      <c r="S286" s="4"/>
      <c r="T286" s="224"/>
      <c r="U286" s="4"/>
      <c r="V286" s="4"/>
      <c r="W286" s="4"/>
      <c r="X286" s="4"/>
      <c r="Y286" s="4"/>
      <c r="Z286" s="4"/>
      <c r="AA286" s="4"/>
      <c r="AB286" s="4"/>
    </row>
    <row r="287" spans="1:28" x14ac:dyDescent="0.3">
      <c r="A287" s="4"/>
      <c r="B287" s="4"/>
      <c r="C287" s="4"/>
      <c r="D287" s="4"/>
      <c r="E287" s="4"/>
      <c r="F287" s="44"/>
      <c r="G287" s="44"/>
      <c r="H287" s="44"/>
      <c r="I287" s="44"/>
      <c r="J287" s="4"/>
      <c r="K287" s="224"/>
      <c r="L287" s="4"/>
      <c r="M287" s="4"/>
      <c r="N287" s="4"/>
      <c r="O287" s="4"/>
      <c r="P287" s="4"/>
      <c r="Q287" s="4"/>
      <c r="R287" s="4"/>
      <c r="S287" s="4"/>
      <c r="T287" s="224"/>
      <c r="U287" s="4"/>
      <c r="V287" s="4"/>
      <c r="W287" s="4"/>
      <c r="X287" s="4"/>
      <c r="Y287" s="4"/>
      <c r="Z287" s="4"/>
      <c r="AA287" s="4"/>
      <c r="AB287" s="4"/>
    </row>
    <row r="288" spans="1:28" x14ac:dyDescent="0.3">
      <c r="A288" s="4"/>
      <c r="B288" s="4"/>
      <c r="C288" s="4"/>
      <c r="D288" s="4"/>
      <c r="E288" s="4"/>
      <c r="F288" s="44"/>
      <c r="G288" s="44"/>
      <c r="H288" s="44"/>
      <c r="I288" s="44"/>
      <c r="J288" s="4"/>
      <c r="K288" s="224"/>
      <c r="L288" s="4"/>
      <c r="M288" s="4"/>
      <c r="N288" s="4"/>
      <c r="O288" s="4"/>
      <c r="P288" s="4"/>
      <c r="Q288" s="4"/>
      <c r="R288" s="4"/>
      <c r="S288" s="4"/>
      <c r="T288" s="224"/>
      <c r="U288" s="4"/>
      <c r="V288" s="4"/>
      <c r="W288" s="4"/>
      <c r="X288" s="4"/>
      <c r="Y288" s="4"/>
      <c r="Z288" s="4"/>
      <c r="AA288" s="4"/>
      <c r="AB288" s="4"/>
    </row>
    <row r="289" spans="1:28" x14ac:dyDescent="0.3">
      <c r="A289" s="4"/>
      <c r="B289" s="4"/>
      <c r="C289" s="4"/>
      <c r="D289" s="4"/>
      <c r="E289" s="4"/>
      <c r="F289" s="44"/>
      <c r="G289" s="44"/>
      <c r="H289" s="44"/>
      <c r="I289" s="44"/>
      <c r="J289" s="4"/>
      <c r="K289" s="224"/>
      <c r="L289" s="4"/>
      <c r="M289" s="4"/>
      <c r="N289" s="4"/>
      <c r="O289" s="4"/>
      <c r="P289" s="4"/>
      <c r="Q289" s="4"/>
      <c r="R289" s="4"/>
      <c r="S289" s="4"/>
      <c r="T289" s="224"/>
      <c r="U289" s="4"/>
      <c r="V289" s="4"/>
      <c r="W289" s="4"/>
      <c r="X289" s="4"/>
      <c r="Y289" s="4"/>
      <c r="Z289" s="4"/>
      <c r="AA289" s="4"/>
      <c r="AB289" s="4"/>
    </row>
    <row r="290" spans="1:28" x14ac:dyDescent="0.3">
      <c r="A290" s="4"/>
      <c r="B290" s="4"/>
      <c r="C290" s="4"/>
      <c r="D290" s="4"/>
      <c r="E290" s="4"/>
      <c r="F290" s="44"/>
      <c r="G290" s="44"/>
      <c r="H290" s="44"/>
      <c r="I290" s="44"/>
      <c r="J290" s="4"/>
      <c r="K290" s="224"/>
      <c r="L290" s="4"/>
      <c r="M290" s="4"/>
      <c r="N290" s="4"/>
      <c r="O290" s="4"/>
      <c r="P290" s="4"/>
      <c r="Q290" s="4"/>
      <c r="R290" s="4"/>
      <c r="S290" s="4"/>
      <c r="T290" s="224"/>
      <c r="U290" s="4"/>
      <c r="V290" s="4"/>
      <c r="W290" s="4"/>
      <c r="X290" s="4"/>
      <c r="Y290" s="4"/>
      <c r="Z290" s="4"/>
      <c r="AA290" s="4"/>
      <c r="AB290" s="4"/>
    </row>
    <row r="291" spans="1:28" x14ac:dyDescent="0.3">
      <c r="A291" s="4"/>
      <c r="B291" s="4"/>
      <c r="C291" s="4"/>
      <c r="D291" s="4"/>
      <c r="E291" s="4"/>
      <c r="F291" s="44"/>
      <c r="G291" s="44"/>
      <c r="H291" s="44"/>
      <c r="I291" s="44"/>
      <c r="J291" s="4"/>
      <c r="K291" s="224"/>
      <c r="L291" s="4"/>
      <c r="M291" s="4"/>
      <c r="N291" s="4"/>
      <c r="O291" s="4"/>
      <c r="P291" s="4"/>
      <c r="Q291" s="4"/>
      <c r="R291" s="4"/>
      <c r="S291" s="4"/>
      <c r="T291" s="224"/>
      <c r="U291" s="4"/>
      <c r="V291" s="4"/>
      <c r="W291" s="4"/>
      <c r="X291" s="4"/>
      <c r="Y291" s="4"/>
      <c r="Z291" s="4"/>
      <c r="AA291" s="4"/>
      <c r="AB291" s="4"/>
    </row>
    <row r="292" spans="1:28" x14ac:dyDescent="0.3">
      <c r="A292" s="4"/>
      <c r="B292" s="4"/>
      <c r="C292" s="4"/>
      <c r="D292" s="4"/>
      <c r="E292" s="4"/>
      <c r="F292" s="44"/>
      <c r="G292" s="44"/>
      <c r="H292" s="44"/>
      <c r="I292" s="44"/>
      <c r="J292" s="4"/>
      <c r="K292" s="224"/>
      <c r="L292" s="4"/>
      <c r="M292" s="4"/>
      <c r="N292" s="4"/>
      <c r="O292" s="4"/>
      <c r="P292" s="4"/>
      <c r="Q292" s="4"/>
      <c r="R292" s="4"/>
      <c r="S292" s="4"/>
      <c r="T292" s="224"/>
      <c r="U292" s="4"/>
      <c r="V292" s="4"/>
      <c r="W292" s="4"/>
      <c r="X292" s="4"/>
      <c r="Y292" s="4"/>
      <c r="Z292" s="4"/>
      <c r="AA292" s="4"/>
      <c r="AB292" s="4"/>
    </row>
    <row r="293" spans="1:28" x14ac:dyDescent="0.3">
      <c r="A293" s="4"/>
      <c r="B293" s="4"/>
      <c r="C293" s="4"/>
      <c r="D293" s="4"/>
      <c r="E293" s="4"/>
      <c r="F293" s="44"/>
      <c r="G293" s="44"/>
      <c r="H293" s="44"/>
      <c r="I293" s="44"/>
      <c r="J293" s="4"/>
      <c r="K293" s="224"/>
      <c r="L293" s="4"/>
      <c r="M293" s="4"/>
      <c r="N293" s="4"/>
      <c r="O293" s="4"/>
      <c r="P293" s="4"/>
      <c r="Q293" s="4"/>
      <c r="R293" s="4"/>
      <c r="S293" s="4"/>
      <c r="T293" s="224"/>
      <c r="U293" s="4"/>
      <c r="V293" s="4"/>
      <c r="W293" s="4"/>
      <c r="X293" s="4"/>
      <c r="Y293" s="4"/>
      <c r="Z293" s="4"/>
      <c r="AA293" s="4"/>
      <c r="AB293" s="4"/>
    </row>
    <row r="294" spans="1:28" x14ac:dyDescent="0.3">
      <c r="A294" s="4"/>
      <c r="B294" s="4"/>
      <c r="C294" s="4"/>
      <c r="D294" s="4"/>
      <c r="E294" s="4"/>
      <c r="F294" s="44"/>
      <c r="G294" s="44"/>
      <c r="H294" s="44"/>
      <c r="I294" s="44"/>
      <c r="J294" s="4"/>
      <c r="K294" s="224"/>
      <c r="L294" s="4"/>
      <c r="M294" s="4"/>
      <c r="N294" s="4"/>
      <c r="O294" s="4"/>
      <c r="P294" s="4"/>
      <c r="Q294" s="4"/>
      <c r="R294" s="4"/>
      <c r="S294" s="4"/>
      <c r="T294" s="224"/>
      <c r="U294" s="4"/>
      <c r="V294" s="4"/>
      <c r="W294" s="4"/>
      <c r="X294" s="4"/>
      <c r="Y294" s="4"/>
      <c r="Z294" s="4"/>
      <c r="AA294" s="4"/>
      <c r="AB294" s="4"/>
    </row>
    <row r="295" spans="1:28" x14ac:dyDescent="0.3">
      <c r="A295" s="4"/>
      <c r="B295" s="4"/>
      <c r="C295" s="4"/>
      <c r="D295" s="4"/>
      <c r="E295" s="4"/>
      <c r="F295" s="44"/>
      <c r="G295" s="44"/>
      <c r="H295" s="44"/>
      <c r="I295" s="44"/>
      <c r="J295" s="4"/>
      <c r="K295" s="224"/>
      <c r="L295" s="4"/>
      <c r="M295" s="4"/>
      <c r="N295" s="4"/>
      <c r="O295" s="4"/>
      <c r="P295" s="4"/>
      <c r="Q295" s="4"/>
      <c r="R295" s="4"/>
      <c r="S295" s="4"/>
      <c r="T295" s="224"/>
      <c r="U295" s="4"/>
      <c r="V295" s="4"/>
      <c r="W295" s="4"/>
      <c r="X295" s="4"/>
      <c r="Y295" s="4"/>
      <c r="Z295" s="4"/>
      <c r="AA295" s="4"/>
      <c r="AB295" s="4"/>
    </row>
    <row r="296" spans="1:28" x14ac:dyDescent="0.3">
      <c r="A296" s="4"/>
      <c r="B296" s="4"/>
      <c r="C296" s="4"/>
      <c r="D296" s="4"/>
      <c r="E296" s="4"/>
      <c r="F296" s="44"/>
      <c r="G296" s="44"/>
      <c r="H296" s="44"/>
      <c r="I296" s="44"/>
      <c r="J296" s="4"/>
      <c r="K296" s="224"/>
      <c r="L296" s="4"/>
      <c r="M296" s="4"/>
      <c r="N296" s="4"/>
      <c r="O296" s="4"/>
      <c r="P296" s="4"/>
      <c r="Q296" s="4"/>
      <c r="R296" s="4"/>
      <c r="S296" s="4"/>
      <c r="T296" s="224"/>
      <c r="U296" s="4"/>
      <c r="V296" s="4"/>
      <c r="W296" s="4"/>
      <c r="X296" s="4"/>
      <c r="Y296" s="4"/>
      <c r="Z296" s="4"/>
      <c r="AA296" s="4"/>
      <c r="AB296" s="4"/>
    </row>
    <row r="297" spans="1:28" x14ac:dyDescent="0.3">
      <c r="A297" s="4"/>
      <c r="B297" s="4"/>
      <c r="C297" s="4"/>
      <c r="D297" s="4"/>
      <c r="E297" s="4"/>
      <c r="F297" s="44"/>
      <c r="G297" s="44"/>
      <c r="H297" s="44"/>
      <c r="I297" s="44"/>
      <c r="J297" s="4"/>
      <c r="K297" s="224"/>
      <c r="L297" s="4"/>
      <c r="M297" s="4"/>
      <c r="N297" s="4"/>
      <c r="O297" s="4"/>
      <c r="P297" s="4"/>
      <c r="Q297" s="4"/>
      <c r="R297" s="4"/>
      <c r="S297" s="4"/>
      <c r="T297" s="224"/>
      <c r="U297" s="4"/>
      <c r="V297" s="4"/>
      <c r="W297" s="4"/>
      <c r="X297" s="4"/>
      <c r="Y297" s="4"/>
      <c r="Z297" s="4"/>
      <c r="AA297" s="4"/>
      <c r="AB297" s="4"/>
    </row>
    <row r="298" spans="1:28" x14ac:dyDescent="0.3">
      <c r="A298" s="4"/>
      <c r="B298" s="4"/>
      <c r="C298" s="4"/>
      <c r="D298" s="4"/>
      <c r="E298" s="4"/>
      <c r="F298" s="44"/>
      <c r="G298" s="44"/>
      <c r="H298" s="44"/>
      <c r="I298" s="44"/>
      <c r="J298" s="4"/>
      <c r="K298" s="224"/>
      <c r="L298" s="4"/>
      <c r="M298" s="4"/>
      <c r="N298" s="4"/>
      <c r="O298" s="4"/>
      <c r="P298" s="4"/>
      <c r="Q298" s="4"/>
      <c r="R298" s="4"/>
      <c r="S298" s="4"/>
      <c r="T298" s="224"/>
      <c r="U298" s="4"/>
      <c r="V298" s="4"/>
      <c r="W298" s="4"/>
      <c r="X298" s="4"/>
      <c r="Y298" s="4"/>
      <c r="Z298" s="4"/>
      <c r="AA298" s="4"/>
      <c r="AB298" s="4"/>
    </row>
    <row r="299" spans="1:28" x14ac:dyDescent="0.3">
      <c r="A299" s="4"/>
      <c r="B299" s="4"/>
      <c r="C299" s="4"/>
      <c r="D299" s="4"/>
      <c r="E299" s="4"/>
      <c r="F299" s="44"/>
      <c r="G299" s="44"/>
      <c r="H299" s="44"/>
      <c r="I299" s="44"/>
      <c r="J299" s="4"/>
      <c r="K299" s="224"/>
      <c r="L299" s="4"/>
      <c r="M299" s="4"/>
      <c r="N299" s="4"/>
      <c r="O299" s="4"/>
      <c r="P299" s="4"/>
      <c r="Q299" s="4"/>
      <c r="R299" s="4"/>
      <c r="S299" s="4"/>
      <c r="T299" s="224"/>
      <c r="U299" s="4"/>
      <c r="V299" s="4"/>
      <c r="W299" s="4"/>
      <c r="X299" s="4"/>
      <c r="Y299" s="4"/>
      <c r="Z299" s="4"/>
      <c r="AA299" s="4"/>
      <c r="AB299" s="4"/>
    </row>
    <row r="300" spans="1:28" x14ac:dyDescent="0.3">
      <c r="A300" s="4"/>
      <c r="B300" s="4"/>
      <c r="C300" s="4"/>
      <c r="D300" s="4"/>
      <c r="E300" s="4"/>
      <c r="F300" s="44"/>
      <c r="G300" s="44"/>
      <c r="H300" s="44"/>
      <c r="I300" s="44"/>
      <c r="J300" s="4"/>
      <c r="K300" s="224"/>
      <c r="L300" s="4"/>
      <c r="M300" s="4"/>
      <c r="N300" s="4"/>
      <c r="O300" s="4"/>
      <c r="P300" s="4"/>
      <c r="Q300" s="4"/>
      <c r="R300" s="4"/>
      <c r="S300" s="4"/>
      <c r="T300" s="224"/>
      <c r="U300" s="4"/>
      <c r="V300" s="4"/>
      <c r="W300" s="4"/>
      <c r="X300" s="4"/>
      <c r="Y300" s="4"/>
      <c r="Z300" s="4"/>
      <c r="AA300" s="4"/>
      <c r="AB300" s="4"/>
    </row>
    <row r="301" spans="1:28" x14ac:dyDescent="0.3">
      <c r="A301" s="4"/>
      <c r="B301" s="4"/>
      <c r="C301" s="4"/>
      <c r="D301" s="4"/>
      <c r="E301" s="4"/>
      <c r="F301" s="44"/>
      <c r="G301" s="44"/>
      <c r="H301" s="44"/>
      <c r="I301" s="44"/>
      <c r="J301" s="4"/>
      <c r="K301" s="224"/>
      <c r="L301" s="4"/>
      <c r="M301" s="4"/>
      <c r="N301" s="4"/>
      <c r="O301" s="4"/>
      <c r="P301" s="4"/>
      <c r="Q301" s="4"/>
      <c r="R301" s="4"/>
      <c r="S301" s="4"/>
      <c r="T301" s="224"/>
      <c r="U301" s="4"/>
      <c r="V301" s="4"/>
      <c r="W301" s="4"/>
      <c r="X301" s="4"/>
      <c r="Y301" s="4"/>
      <c r="Z301" s="4"/>
      <c r="AA301" s="4"/>
      <c r="AB301" s="4"/>
    </row>
    <row r="302" spans="1:28" x14ac:dyDescent="0.3">
      <c r="A302" s="4"/>
      <c r="B302" s="4"/>
      <c r="C302" s="4"/>
      <c r="D302" s="4"/>
      <c r="E302" s="4"/>
      <c r="F302" s="44"/>
      <c r="G302" s="44"/>
      <c r="H302" s="44"/>
      <c r="I302" s="44"/>
      <c r="J302" s="4"/>
      <c r="K302" s="224"/>
      <c r="L302" s="4"/>
      <c r="M302" s="4"/>
      <c r="N302" s="4"/>
      <c r="O302" s="4"/>
      <c r="P302" s="4"/>
      <c r="Q302" s="4"/>
      <c r="R302" s="4"/>
      <c r="S302" s="4"/>
      <c r="T302" s="224"/>
      <c r="U302" s="4"/>
      <c r="V302" s="4"/>
      <c r="W302" s="4"/>
      <c r="X302" s="4"/>
      <c r="Y302" s="4"/>
      <c r="Z302" s="4"/>
      <c r="AA302" s="4"/>
      <c r="AB302" s="4"/>
    </row>
    <row r="303" spans="1:28" x14ac:dyDescent="0.3">
      <c r="A303" s="4"/>
      <c r="B303" s="4"/>
      <c r="C303" s="4"/>
      <c r="D303" s="4"/>
      <c r="E303" s="4"/>
      <c r="F303" s="44"/>
      <c r="G303" s="44"/>
      <c r="H303" s="44"/>
      <c r="I303" s="44"/>
      <c r="J303" s="4"/>
      <c r="K303" s="224"/>
      <c r="L303" s="4"/>
      <c r="M303" s="4"/>
      <c r="N303" s="4"/>
      <c r="O303" s="4"/>
      <c r="P303" s="4"/>
      <c r="Q303" s="4"/>
      <c r="R303" s="4"/>
      <c r="S303" s="4"/>
      <c r="T303" s="224"/>
      <c r="U303" s="4"/>
      <c r="V303" s="4"/>
      <c r="W303" s="4"/>
      <c r="X303" s="4"/>
      <c r="Y303" s="4"/>
      <c r="Z303" s="4"/>
      <c r="AA303" s="4"/>
      <c r="AB303" s="4"/>
    </row>
    <row r="304" spans="1:28" x14ac:dyDescent="0.3">
      <c r="A304" s="4"/>
      <c r="B304" s="4"/>
      <c r="C304" s="4"/>
      <c r="D304" s="4"/>
      <c r="E304" s="4"/>
      <c r="F304" s="44"/>
      <c r="G304" s="44"/>
      <c r="H304" s="44"/>
      <c r="I304" s="44"/>
      <c r="J304" s="4"/>
      <c r="K304" s="224"/>
      <c r="L304" s="4"/>
      <c r="M304" s="4"/>
      <c r="N304" s="4"/>
      <c r="O304" s="4"/>
      <c r="P304" s="4"/>
      <c r="Q304" s="4"/>
      <c r="R304" s="4"/>
      <c r="S304" s="4"/>
      <c r="T304" s="224"/>
      <c r="U304" s="4"/>
      <c r="V304" s="4"/>
      <c r="W304" s="4"/>
      <c r="X304" s="4"/>
      <c r="Y304" s="4"/>
      <c r="Z304" s="4"/>
      <c r="AA304" s="4"/>
      <c r="AB304" s="4"/>
    </row>
    <row r="305" spans="1:28" x14ac:dyDescent="0.3">
      <c r="A305" s="4"/>
      <c r="B305" s="4"/>
      <c r="C305" s="4"/>
      <c r="D305" s="4"/>
      <c r="E305" s="4"/>
      <c r="F305" s="44"/>
      <c r="G305" s="44"/>
      <c r="H305" s="44"/>
      <c r="I305" s="44"/>
      <c r="J305" s="4"/>
      <c r="K305" s="224"/>
      <c r="L305" s="4"/>
      <c r="M305" s="4"/>
      <c r="N305" s="4"/>
      <c r="O305" s="4"/>
      <c r="P305" s="4"/>
      <c r="Q305" s="4"/>
      <c r="R305" s="4"/>
      <c r="S305" s="4"/>
      <c r="T305" s="224"/>
      <c r="U305" s="4"/>
      <c r="V305" s="4"/>
      <c r="W305" s="4"/>
      <c r="X305" s="4"/>
      <c r="Y305" s="4"/>
      <c r="Z305" s="4"/>
      <c r="AA305" s="4"/>
      <c r="AB305" s="4"/>
    </row>
    <row r="306" spans="1:28" x14ac:dyDescent="0.3">
      <c r="A306" s="4"/>
      <c r="B306" s="4"/>
      <c r="C306" s="4"/>
      <c r="D306" s="4"/>
      <c r="E306" s="4"/>
      <c r="F306" s="44"/>
      <c r="G306" s="44"/>
      <c r="H306" s="44"/>
      <c r="I306" s="44"/>
      <c r="J306" s="4"/>
      <c r="K306" s="224"/>
      <c r="L306" s="4"/>
      <c r="M306" s="4"/>
      <c r="N306" s="4"/>
      <c r="O306" s="4"/>
      <c r="P306" s="4"/>
      <c r="Q306" s="4"/>
      <c r="R306" s="4"/>
      <c r="S306" s="4"/>
      <c r="T306" s="224"/>
      <c r="U306" s="4"/>
      <c r="V306" s="4"/>
      <c r="W306" s="4"/>
      <c r="X306" s="4"/>
      <c r="Y306" s="4"/>
      <c r="Z306" s="4"/>
      <c r="AA306" s="4"/>
      <c r="AB306" s="4"/>
    </row>
    <row r="307" spans="1:28" x14ac:dyDescent="0.3">
      <c r="A307" s="4"/>
      <c r="B307" s="4"/>
      <c r="C307" s="4"/>
      <c r="D307" s="4"/>
      <c r="E307" s="4"/>
      <c r="F307" s="44"/>
      <c r="G307" s="44"/>
      <c r="H307" s="44"/>
      <c r="I307" s="44"/>
      <c r="J307" s="4"/>
      <c r="K307" s="224"/>
      <c r="L307" s="4"/>
      <c r="M307" s="4"/>
      <c r="N307" s="4"/>
      <c r="O307" s="4"/>
      <c r="P307" s="4"/>
      <c r="Q307" s="4"/>
      <c r="R307" s="4"/>
      <c r="S307" s="4"/>
      <c r="T307" s="224"/>
      <c r="U307" s="4"/>
      <c r="V307" s="4"/>
      <c r="W307" s="4"/>
      <c r="X307" s="4"/>
      <c r="Y307" s="4"/>
      <c r="Z307" s="4"/>
      <c r="AA307" s="4"/>
      <c r="AB307" s="4"/>
    </row>
    <row r="308" spans="1:28" x14ac:dyDescent="0.3">
      <c r="A308" s="4"/>
      <c r="B308" s="4"/>
      <c r="C308" s="4"/>
      <c r="D308" s="4"/>
      <c r="E308" s="4"/>
      <c r="F308" s="44"/>
      <c r="G308" s="44"/>
      <c r="H308" s="44"/>
      <c r="I308" s="44"/>
      <c r="J308" s="4"/>
      <c r="K308" s="224"/>
      <c r="L308" s="4"/>
      <c r="M308" s="4"/>
      <c r="N308" s="4"/>
      <c r="O308" s="4"/>
      <c r="P308" s="4"/>
      <c r="Q308" s="4"/>
      <c r="R308" s="4"/>
      <c r="S308" s="4"/>
      <c r="T308" s="224"/>
      <c r="U308" s="4"/>
      <c r="V308" s="4"/>
      <c r="W308" s="4"/>
      <c r="X308" s="4"/>
      <c r="Y308" s="4"/>
      <c r="Z308" s="4"/>
      <c r="AA308" s="4"/>
      <c r="AB308" s="4"/>
    </row>
    <row r="309" spans="1:28" x14ac:dyDescent="0.3">
      <c r="A309" s="4"/>
      <c r="B309" s="4"/>
      <c r="C309" s="4"/>
      <c r="D309" s="4"/>
      <c r="E309" s="4"/>
      <c r="F309" s="44"/>
      <c r="G309" s="44"/>
      <c r="H309" s="44"/>
      <c r="I309" s="44"/>
      <c r="J309" s="4"/>
      <c r="K309" s="224"/>
      <c r="L309" s="4"/>
      <c r="M309" s="4"/>
      <c r="N309" s="4"/>
      <c r="O309" s="4"/>
      <c r="P309" s="4"/>
      <c r="Q309" s="4"/>
      <c r="R309" s="4"/>
      <c r="S309" s="4"/>
      <c r="T309" s="224"/>
      <c r="U309" s="4"/>
      <c r="V309" s="4"/>
      <c r="W309" s="4"/>
      <c r="X309" s="4"/>
      <c r="Y309" s="4"/>
      <c r="Z309" s="4"/>
      <c r="AA309" s="4"/>
      <c r="AB309" s="4"/>
    </row>
    <row r="310" spans="1:28" x14ac:dyDescent="0.3">
      <c r="A310" s="4"/>
      <c r="B310" s="4"/>
      <c r="C310" s="4"/>
      <c r="D310" s="4"/>
      <c r="E310" s="4"/>
      <c r="F310" s="44"/>
      <c r="G310" s="44"/>
      <c r="H310" s="44"/>
      <c r="I310" s="44"/>
      <c r="J310" s="4"/>
      <c r="K310" s="224"/>
      <c r="L310" s="4"/>
      <c r="M310" s="4"/>
      <c r="N310" s="4"/>
      <c r="O310" s="4"/>
      <c r="P310" s="4"/>
      <c r="Q310" s="4"/>
      <c r="R310" s="4"/>
      <c r="S310" s="4"/>
      <c r="T310" s="224"/>
      <c r="U310" s="4"/>
      <c r="V310" s="4"/>
      <c r="W310" s="4"/>
      <c r="X310" s="4"/>
      <c r="Y310" s="4"/>
      <c r="Z310" s="4"/>
      <c r="AA310" s="4"/>
      <c r="AB310" s="4"/>
    </row>
    <row r="311" spans="1:28" x14ac:dyDescent="0.3">
      <c r="A311" s="4"/>
      <c r="B311" s="4"/>
      <c r="C311" s="4"/>
      <c r="D311" s="4"/>
      <c r="E311" s="4"/>
      <c r="F311" s="44"/>
      <c r="G311" s="44"/>
      <c r="H311" s="44"/>
      <c r="I311" s="44"/>
      <c r="J311" s="4"/>
      <c r="K311" s="224"/>
      <c r="L311" s="4"/>
      <c r="M311" s="4"/>
      <c r="N311" s="4"/>
      <c r="O311" s="4"/>
      <c r="P311" s="4"/>
      <c r="Q311" s="4"/>
      <c r="R311" s="4"/>
      <c r="S311" s="4"/>
      <c r="T311" s="224"/>
      <c r="U311" s="4"/>
      <c r="V311" s="4"/>
      <c r="W311" s="4"/>
      <c r="X311" s="4"/>
      <c r="Y311" s="4"/>
      <c r="Z311" s="4"/>
      <c r="AA311" s="4"/>
      <c r="AB311" s="4"/>
    </row>
    <row r="312" spans="1:28" x14ac:dyDescent="0.3">
      <c r="A312" s="4"/>
      <c r="B312" s="4"/>
      <c r="C312" s="4"/>
      <c r="D312" s="4"/>
      <c r="E312" s="4"/>
      <c r="F312" s="44"/>
      <c r="G312" s="44"/>
      <c r="H312" s="44"/>
      <c r="I312" s="44"/>
      <c r="J312" s="4"/>
      <c r="K312" s="224"/>
      <c r="L312" s="4"/>
      <c r="M312" s="4"/>
      <c r="N312" s="4"/>
      <c r="O312" s="4"/>
      <c r="P312" s="4"/>
      <c r="Q312" s="4"/>
      <c r="R312" s="4"/>
      <c r="S312" s="4"/>
      <c r="T312" s="224"/>
      <c r="U312" s="4"/>
      <c r="V312" s="4"/>
      <c r="W312" s="4"/>
      <c r="X312" s="4"/>
      <c r="Y312" s="4"/>
      <c r="Z312" s="4"/>
      <c r="AA312" s="4"/>
      <c r="AB312" s="4"/>
    </row>
    <row r="313" spans="1:28" x14ac:dyDescent="0.3">
      <c r="A313" s="4"/>
      <c r="B313" s="4"/>
      <c r="C313" s="4"/>
      <c r="D313" s="4"/>
      <c r="E313" s="4"/>
      <c r="F313" s="44"/>
      <c r="G313" s="44"/>
      <c r="H313" s="44"/>
      <c r="I313" s="44"/>
      <c r="J313" s="4"/>
      <c r="K313" s="224"/>
      <c r="L313" s="4"/>
      <c r="M313" s="4"/>
      <c r="N313" s="4"/>
      <c r="O313" s="4"/>
      <c r="P313" s="4"/>
      <c r="Q313" s="4"/>
      <c r="R313" s="4"/>
      <c r="S313" s="4"/>
      <c r="T313" s="224"/>
      <c r="U313" s="4"/>
      <c r="V313" s="4"/>
      <c r="W313" s="4"/>
      <c r="X313" s="4"/>
      <c r="Y313" s="4"/>
      <c r="Z313" s="4"/>
      <c r="AA313" s="4"/>
      <c r="AB313" s="4"/>
    </row>
    <row r="314" spans="1:28" x14ac:dyDescent="0.3">
      <c r="A314" s="4"/>
      <c r="B314" s="4"/>
      <c r="C314" s="4"/>
      <c r="D314" s="4"/>
      <c r="E314" s="4"/>
      <c r="F314" s="44"/>
      <c r="G314" s="44"/>
      <c r="H314" s="44"/>
      <c r="I314" s="44"/>
      <c r="J314" s="4"/>
      <c r="K314" s="224"/>
      <c r="L314" s="4"/>
      <c r="M314" s="4"/>
      <c r="N314" s="4"/>
      <c r="O314" s="4"/>
      <c r="P314" s="4"/>
      <c r="Q314" s="4"/>
      <c r="R314" s="4"/>
      <c r="S314" s="4"/>
      <c r="T314" s="224"/>
      <c r="U314" s="4"/>
      <c r="V314" s="4"/>
      <c r="W314" s="4"/>
      <c r="X314" s="4"/>
      <c r="Y314" s="4"/>
      <c r="Z314" s="4"/>
      <c r="AA314" s="4"/>
      <c r="AB314" s="4"/>
    </row>
    <row r="315" spans="1:28" x14ac:dyDescent="0.3">
      <c r="A315" s="4"/>
      <c r="B315" s="4"/>
      <c r="C315" s="4"/>
      <c r="D315" s="4"/>
      <c r="E315" s="4"/>
      <c r="F315" s="44"/>
      <c r="G315" s="44"/>
      <c r="H315" s="44"/>
      <c r="I315" s="44"/>
      <c r="J315" s="4"/>
      <c r="K315" s="224"/>
      <c r="L315" s="4"/>
      <c r="M315" s="4"/>
      <c r="N315" s="4"/>
      <c r="O315" s="4"/>
      <c r="P315" s="4"/>
      <c r="Q315" s="4"/>
      <c r="R315" s="4"/>
      <c r="S315" s="4"/>
      <c r="T315" s="224"/>
      <c r="U315" s="4"/>
      <c r="V315" s="4"/>
      <c r="W315" s="4"/>
      <c r="X315" s="4"/>
      <c r="Y315" s="4"/>
      <c r="Z315" s="4"/>
      <c r="AA315" s="4"/>
      <c r="AB315" s="4"/>
    </row>
    <row r="316" spans="1:28" x14ac:dyDescent="0.3">
      <c r="A316" s="4"/>
      <c r="B316" s="4"/>
      <c r="C316" s="4"/>
      <c r="D316" s="4"/>
      <c r="E316" s="4"/>
      <c r="F316" s="44"/>
      <c r="G316" s="44"/>
      <c r="H316" s="44"/>
      <c r="I316" s="44"/>
      <c r="J316" s="4"/>
      <c r="K316" s="224"/>
      <c r="L316" s="4"/>
      <c r="M316" s="4"/>
      <c r="N316" s="4"/>
      <c r="O316" s="4"/>
      <c r="P316" s="4"/>
      <c r="Q316" s="4"/>
      <c r="R316" s="4"/>
      <c r="S316" s="4"/>
      <c r="T316" s="224"/>
      <c r="U316" s="4"/>
      <c r="V316" s="4"/>
      <c r="W316" s="4"/>
      <c r="X316" s="4"/>
      <c r="Y316" s="4"/>
      <c r="Z316" s="4"/>
      <c r="AA316" s="4"/>
      <c r="AB316" s="4"/>
    </row>
    <row r="317" spans="1:28" x14ac:dyDescent="0.3">
      <c r="A317" s="4"/>
      <c r="B317" s="4"/>
      <c r="C317" s="4"/>
      <c r="D317" s="4"/>
      <c r="E317" s="4"/>
      <c r="F317" s="44"/>
      <c r="G317" s="44"/>
      <c r="H317" s="44"/>
      <c r="I317" s="44"/>
      <c r="J317" s="4"/>
      <c r="K317" s="224"/>
      <c r="L317" s="4"/>
      <c r="M317" s="4"/>
      <c r="N317" s="4"/>
      <c r="O317" s="4"/>
      <c r="P317" s="4"/>
      <c r="Q317" s="4"/>
      <c r="R317" s="4"/>
      <c r="S317" s="4"/>
      <c r="T317" s="224"/>
      <c r="U317" s="4"/>
      <c r="V317" s="4"/>
      <c r="W317" s="4"/>
      <c r="X317" s="4"/>
      <c r="Y317" s="4"/>
      <c r="Z317" s="4"/>
      <c r="AA317" s="4"/>
      <c r="AB317" s="4"/>
    </row>
    <row r="318" spans="1:28" x14ac:dyDescent="0.3">
      <c r="A318" s="4"/>
      <c r="B318" s="4"/>
      <c r="C318" s="4"/>
      <c r="D318" s="4"/>
      <c r="E318" s="4"/>
      <c r="F318" s="44"/>
      <c r="G318" s="44"/>
      <c r="H318" s="44"/>
      <c r="I318" s="44"/>
      <c r="J318" s="4"/>
      <c r="K318" s="224"/>
      <c r="L318" s="4"/>
      <c r="M318" s="4"/>
      <c r="N318" s="4"/>
      <c r="O318" s="4"/>
      <c r="P318" s="4"/>
      <c r="Q318" s="4"/>
      <c r="R318" s="4"/>
      <c r="S318" s="4"/>
      <c r="T318" s="224"/>
      <c r="U318" s="4"/>
      <c r="V318" s="4"/>
      <c r="W318" s="4"/>
      <c r="X318" s="4"/>
      <c r="Y318" s="4"/>
      <c r="Z318" s="4"/>
      <c r="AA318" s="4"/>
      <c r="AB318" s="4"/>
    </row>
    <row r="319" spans="1:28" x14ac:dyDescent="0.3">
      <c r="A319" s="4"/>
      <c r="B319" s="4"/>
      <c r="C319" s="4"/>
      <c r="D319" s="4"/>
      <c r="E319" s="4"/>
      <c r="F319" s="44"/>
      <c r="G319" s="44"/>
      <c r="H319" s="44"/>
      <c r="I319" s="44"/>
      <c r="J319" s="4"/>
      <c r="K319" s="224"/>
      <c r="L319" s="4"/>
      <c r="M319" s="4"/>
      <c r="N319" s="4"/>
      <c r="O319" s="4"/>
      <c r="P319" s="4"/>
      <c r="Q319" s="4"/>
      <c r="R319" s="4"/>
      <c r="S319" s="4"/>
      <c r="T319" s="224"/>
      <c r="U319" s="4"/>
      <c r="V319" s="4"/>
      <c r="W319" s="4"/>
      <c r="X319" s="4"/>
      <c r="Y319" s="4"/>
      <c r="Z319" s="4"/>
      <c r="AA319" s="4"/>
      <c r="AB319" s="4"/>
    </row>
    <row r="320" spans="1:28" x14ac:dyDescent="0.3">
      <c r="A320" s="4"/>
      <c r="B320" s="4"/>
      <c r="C320" s="4"/>
      <c r="D320" s="4"/>
      <c r="E320" s="4"/>
      <c r="F320" s="44"/>
      <c r="G320" s="44"/>
      <c r="H320" s="44"/>
      <c r="I320" s="44"/>
      <c r="J320" s="4"/>
      <c r="K320" s="224"/>
      <c r="L320" s="4"/>
      <c r="M320" s="4"/>
      <c r="N320" s="4"/>
      <c r="O320" s="4"/>
      <c r="P320" s="4"/>
      <c r="Q320" s="4"/>
      <c r="R320" s="4"/>
      <c r="S320" s="4"/>
      <c r="T320" s="224"/>
      <c r="U320" s="4"/>
      <c r="V320" s="4"/>
      <c r="W320" s="4"/>
      <c r="X320" s="4"/>
      <c r="Y320" s="4"/>
      <c r="Z320" s="4"/>
      <c r="AA320" s="4"/>
      <c r="AB320" s="4"/>
    </row>
    <row r="321" spans="1:28" x14ac:dyDescent="0.3">
      <c r="A321" s="4"/>
      <c r="B321" s="4"/>
      <c r="C321" s="4"/>
      <c r="D321" s="4"/>
      <c r="E321" s="4"/>
      <c r="F321" s="44"/>
      <c r="G321" s="44"/>
      <c r="H321" s="44"/>
      <c r="I321" s="44"/>
      <c r="J321" s="4"/>
      <c r="K321" s="224"/>
      <c r="L321" s="4"/>
      <c r="M321" s="4"/>
      <c r="N321" s="4"/>
      <c r="O321" s="4"/>
      <c r="P321" s="4"/>
      <c r="Q321" s="4"/>
      <c r="R321" s="4"/>
      <c r="S321" s="4"/>
      <c r="T321" s="224"/>
      <c r="U321" s="4"/>
      <c r="V321" s="4"/>
      <c r="W321" s="4"/>
      <c r="X321" s="4"/>
      <c r="Y321" s="4"/>
      <c r="Z321" s="4"/>
      <c r="AA321" s="4"/>
      <c r="AB321" s="4"/>
    </row>
    <row r="322" spans="1:28" x14ac:dyDescent="0.3">
      <c r="A322" s="4"/>
      <c r="B322" s="4"/>
      <c r="C322" s="4"/>
      <c r="D322" s="4"/>
      <c r="E322" s="4"/>
      <c r="F322" s="44"/>
      <c r="G322" s="44"/>
      <c r="H322" s="44"/>
      <c r="I322" s="44"/>
      <c r="J322" s="4"/>
      <c r="K322" s="224"/>
      <c r="L322" s="4"/>
      <c r="M322" s="4"/>
      <c r="N322" s="4"/>
      <c r="O322" s="4"/>
      <c r="P322" s="4"/>
      <c r="Q322" s="4"/>
      <c r="R322" s="4"/>
      <c r="S322" s="4"/>
      <c r="T322" s="224"/>
      <c r="U322" s="4"/>
      <c r="V322" s="4"/>
      <c r="W322" s="4"/>
      <c r="X322" s="4"/>
      <c r="Y322" s="4"/>
      <c r="Z322" s="4"/>
      <c r="AA322" s="4"/>
      <c r="AB322" s="4"/>
    </row>
    <row r="323" spans="1:28" x14ac:dyDescent="0.3">
      <c r="A323" s="4"/>
      <c r="B323" s="4"/>
      <c r="C323" s="4"/>
      <c r="D323" s="4"/>
      <c r="E323" s="4"/>
      <c r="F323" s="44"/>
      <c r="G323" s="44"/>
      <c r="H323" s="44"/>
      <c r="I323" s="44"/>
      <c r="J323" s="4"/>
      <c r="K323" s="224"/>
      <c r="L323" s="4"/>
      <c r="M323" s="4"/>
      <c r="N323" s="4"/>
      <c r="O323" s="4"/>
      <c r="P323" s="4"/>
      <c r="Q323" s="4"/>
      <c r="R323" s="4"/>
      <c r="S323" s="4"/>
      <c r="T323" s="224"/>
      <c r="U323" s="4"/>
      <c r="V323" s="4"/>
      <c r="W323" s="4"/>
      <c r="X323" s="4"/>
      <c r="Y323" s="4"/>
      <c r="Z323" s="4"/>
      <c r="AA323" s="4"/>
      <c r="AB323" s="4"/>
    </row>
    <row r="324" spans="1:28" x14ac:dyDescent="0.3">
      <c r="A324" s="4"/>
      <c r="B324" s="4"/>
      <c r="C324" s="4"/>
      <c r="D324" s="4"/>
      <c r="E324" s="4"/>
      <c r="F324" s="44"/>
      <c r="G324" s="44"/>
      <c r="H324" s="44"/>
      <c r="I324" s="44"/>
      <c r="J324" s="4"/>
      <c r="K324" s="224"/>
      <c r="L324" s="4"/>
      <c r="M324" s="4"/>
      <c r="N324" s="4"/>
      <c r="O324" s="4"/>
      <c r="P324" s="4"/>
      <c r="Q324" s="4"/>
      <c r="R324" s="4"/>
      <c r="S324" s="4"/>
      <c r="T324" s="224"/>
      <c r="U324" s="4"/>
      <c r="V324" s="4"/>
      <c r="W324" s="4"/>
      <c r="X324" s="4"/>
      <c r="Y324" s="4"/>
      <c r="Z324" s="4"/>
      <c r="AA324" s="4"/>
      <c r="AB324" s="4"/>
    </row>
    <row r="325" spans="1:28" x14ac:dyDescent="0.3">
      <c r="A325" s="4"/>
      <c r="B325" s="4"/>
      <c r="C325" s="4"/>
      <c r="D325" s="4"/>
      <c r="E325" s="4"/>
      <c r="F325" s="44"/>
      <c r="G325" s="44"/>
      <c r="H325" s="44"/>
      <c r="I325" s="44"/>
      <c r="J325" s="4"/>
      <c r="K325" s="224"/>
      <c r="L325" s="4"/>
      <c r="M325" s="4"/>
      <c r="N325" s="4"/>
      <c r="O325" s="4"/>
      <c r="P325" s="4"/>
      <c r="Q325" s="4"/>
      <c r="R325" s="4"/>
      <c r="S325" s="4"/>
      <c r="T325" s="224"/>
      <c r="U325" s="4"/>
      <c r="V325" s="4"/>
      <c r="W325" s="4"/>
      <c r="X325" s="4"/>
      <c r="Y325" s="4"/>
      <c r="Z325" s="4"/>
      <c r="AA325" s="4"/>
      <c r="AB325" s="4"/>
    </row>
    <row r="326" spans="1:28" x14ac:dyDescent="0.3">
      <c r="A326" s="4"/>
      <c r="B326" s="4"/>
      <c r="C326" s="4"/>
      <c r="D326" s="4"/>
      <c r="E326" s="4"/>
      <c r="F326" s="44"/>
      <c r="G326" s="44"/>
      <c r="H326" s="44"/>
      <c r="I326" s="44"/>
      <c r="J326" s="4"/>
      <c r="K326" s="224"/>
      <c r="L326" s="4"/>
      <c r="M326" s="4"/>
      <c r="N326" s="4"/>
      <c r="O326" s="4"/>
      <c r="P326" s="4"/>
      <c r="Q326" s="4"/>
      <c r="R326" s="4"/>
      <c r="S326" s="4"/>
      <c r="T326" s="224"/>
      <c r="U326" s="4"/>
      <c r="V326" s="4"/>
      <c r="W326" s="4"/>
      <c r="X326" s="4"/>
      <c r="Y326" s="4"/>
      <c r="Z326" s="4"/>
      <c r="AA326" s="4"/>
      <c r="AB326" s="4"/>
    </row>
    <row r="327" spans="1:28" x14ac:dyDescent="0.3">
      <c r="A327" s="4"/>
      <c r="B327" s="4"/>
      <c r="C327" s="4"/>
      <c r="D327" s="4"/>
      <c r="E327" s="4"/>
      <c r="F327" s="44"/>
      <c r="G327" s="44"/>
      <c r="H327" s="44"/>
      <c r="I327" s="44"/>
      <c r="J327" s="4"/>
      <c r="K327" s="224"/>
      <c r="L327" s="4"/>
      <c r="M327" s="4"/>
      <c r="N327" s="4"/>
      <c r="O327" s="4"/>
      <c r="P327" s="4"/>
      <c r="Q327" s="4"/>
      <c r="R327" s="4"/>
      <c r="S327" s="4"/>
      <c r="T327" s="224"/>
      <c r="U327" s="4"/>
      <c r="V327" s="4"/>
      <c r="W327" s="4"/>
      <c r="X327" s="4"/>
      <c r="Y327" s="4"/>
      <c r="Z327" s="4"/>
      <c r="AA327" s="4"/>
      <c r="AB327" s="4"/>
    </row>
    <row r="328" spans="1:28" x14ac:dyDescent="0.3">
      <c r="A328" s="4"/>
      <c r="B328" s="4"/>
      <c r="C328" s="4"/>
      <c r="D328" s="4"/>
      <c r="E328" s="4"/>
      <c r="F328" s="44"/>
      <c r="G328" s="44"/>
      <c r="H328" s="44"/>
      <c r="I328" s="44"/>
      <c r="J328" s="4"/>
      <c r="K328" s="224"/>
      <c r="L328" s="4"/>
      <c r="M328" s="4"/>
      <c r="N328" s="4"/>
      <c r="O328" s="4"/>
      <c r="P328" s="4"/>
      <c r="Q328" s="4"/>
      <c r="R328" s="4"/>
      <c r="S328" s="4"/>
      <c r="T328" s="224"/>
      <c r="U328" s="4"/>
      <c r="V328" s="4"/>
      <c r="W328" s="4"/>
      <c r="X328" s="4"/>
      <c r="Y328" s="4"/>
      <c r="Z328" s="4"/>
      <c r="AA328" s="4"/>
      <c r="AB328" s="4"/>
    </row>
    <row r="329" spans="1:28" x14ac:dyDescent="0.3">
      <c r="A329" s="4"/>
      <c r="B329" s="4"/>
      <c r="C329" s="4"/>
      <c r="D329" s="4"/>
      <c r="E329" s="4"/>
      <c r="F329" s="44"/>
      <c r="G329" s="44"/>
      <c r="H329" s="44"/>
      <c r="I329" s="44"/>
      <c r="J329" s="4"/>
      <c r="K329" s="224"/>
      <c r="L329" s="4"/>
      <c r="M329" s="4"/>
      <c r="N329" s="4"/>
      <c r="O329" s="4"/>
      <c r="P329" s="4"/>
      <c r="Q329" s="4"/>
      <c r="R329" s="4"/>
      <c r="S329" s="4"/>
      <c r="T329" s="224"/>
      <c r="U329" s="4"/>
      <c r="V329" s="4"/>
      <c r="W329" s="4"/>
      <c r="X329" s="4"/>
      <c r="Y329" s="4"/>
      <c r="Z329" s="4"/>
      <c r="AA329" s="4"/>
      <c r="AB329" s="4"/>
    </row>
    <row r="330" spans="1:28" x14ac:dyDescent="0.3">
      <c r="A330" s="4"/>
      <c r="B330" s="4"/>
      <c r="C330" s="4"/>
      <c r="D330" s="4"/>
      <c r="E330" s="4"/>
      <c r="F330" s="44"/>
      <c r="G330" s="44"/>
      <c r="H330" s="44"/>
      <c r="I330" s="44"/>
      <c r="J330" s="4"/>
      <c r="K330" s="224"/>
      <c r="L330" s="4"/>
      <c r="M330" s="4"/>
      <c r="N330" s="4"/>
      <c r="O330" s="4"/>
      <c r="P330" s="4"/>
      <c r="Q330" s="4"/>
      <c r="R330" s="4"/>
      <c r="S330" s="4"/>
      <c r="T330" s="224"/>
      <c r="U330" s="4"/>
      <c r="V330" s="4"/>
      <c r="W330" s="4"/>
      <c r="X330" s="4"/>
      <c r="Y330" s="4"/>
      <c r="Z330" s="4"/>
      <c r="AA330" s="4"/>
      <c r="AB330" s="4"/>
    </row>
    <row r="331" spans="1:28" x14ac:dyDescent="0.3">
      <c r="A331" s="4"/>
      <c r="B331" s="4"/>
      <c r="C331" s="4"/>
      <c r="D331" s="4"/>
      <c r="E331" s="4"/>
      <c r="F331" s="44"/>
      <c r="G331" s="44"/>
      <c r="H331" s="44"/>
      <c r="I331" s="44"/>
      <c r="J331" s="4"/>
      <c r="K331" s="224"/>
      <c r="L331" s="4"/>
      <c r="M331" s="4"/>
      <c r="N331" s="4"/>
      <c r="O331" s="4"/>
      <c r="P331" s="4"/>
      <c r="Q331" s="4"/>
      <c r="R331" s="4"/>
      <c r="S331" s="4"/>
      <c r="T331" s="224"/>
      <c r="U331" s="4"/>
      <c r="V331" s="4"/>
      <c r="W331" s="4"/>
      <c r="X331" s="4"/>
      <c r="Y331" s="4"/>
      <c r="Z331" s="4"/>
      <c r="AA331" s="4"/>
      <c r="AB331" s="4"/>
    </row>
    <row r="332" spans="1:28" x14ac:dyDescent="0.3">
      <c r="A332" s="4"/>
      <c r="B332" s="4"/>
      <c r="C332" s="4"/>
      <c r="D332" s="4"/>
      <c r="E332" s="4"/>
      <c r="F332" s="44"/>
      <c r="G332" s="44"/>
      <c r="H332" s="44"/>
      <c r="I332" s="44"/>
      <c r="J332" s="4"/>
      <c r="K332" s="224"/>
      <c r="L332" s="4"/>
      <c r="M332" s="4"/>
      <c r="N332" s="4"/>
      <c r="O332" s="4"/>
      <c r="P332" s="4"/>
      <c r="Q332" s="4"/>
      <c r="R332" s="4"/>
      <c r="S332" s="4"/>
      <c r="T332" s="224"/>
      <c r="U332" s="4"/>
      <c r="V332" s="4"/>
      <c r="W332" s="4"/>
      <c r="X332" s="4"/>
      <c r="Y332" s="4"/>
      <c r="Z332" s="4"/>
      <c r="AA332" s="4"/>
      <c r="AB332" s="4"/>
    </row>
    <row r="333" spans="1:28" x14ac:dyDescent="0.3">
      <c r="A333" s="4"/>
      <c r="B333" s="4"/>
      <c r="C333" s="4"/>
      <c r="D333" s="4"/>
      <c r="E333" s="4"/>
      <c r="F333" s="44"/>
      <c r="G333" s="44"/>
      <c r="H333" s="44"/>
      <c r="I333" s="44"/>
      <c r="J333" s="4"/>
      <c r="K333" s="224"/>
      <c r="L333" s="4"/>
      <c r="M333" s="4"/>
      <c r="N333" s="4"/>
      <c r="O333" s="4"/>
      <c r="P333" s="4"/>
      <c r="Q333" s="4"/>
      <c r="R333" s="4"/>
      <c r="S333" s="4"/>
      <c r="T333" s="224"/>
      <c r="U333" s="4"/>
      <c r="V333" s="4"/>
      <c r="W333" s="4"/>
      <c r="X333" s="4"/>
      <c r="Y333" s="4"/>
      <c r="Z333" s="4"/>
      <c r="AA333" s="4"/>
      <c r="AB333" s="4"/>
    </row>
    <row r="334" spans="1:28" x14ac:dyDescent="0.3">
      <c r="A334" s="4"/>
      <c r="B334" s="4"/>
      <c r="C334" s="4"/>
      <c r="D334" s="4"/>
      <c r="E334" s="4"/>
      <c r="F334" s="44"/>
      <c r="G334" s="44"/>
      <c r="H334" s="44"/>
      <c r="I334" s="44"/>
      <c r="J334" s="4"/>
      <c r="K334" s="224"/>
      <c r="L334" s="4"/>
      <c r="M334" s="4"/>
      <c r="N334" s="4"/>
      <c r="O334" s="4"/>
      <c r="P334" s="4"/>
      <c r="Q334" s="4"/>
      <c r="R334" s="4"/>
      <c r="S334" s="4"/>
      <c r="T334" s="224"/>
      <c r="U334" s="4"/>
      <c r="V334" s="4"/>
      <c r="W334" s="4"/>
      <c r="X334" s="4"/>
      <c r="Y334" s="4"/>
      <c r="Z334" s="4"/>
      <c r="AA334" s="4"/>
      <c r="AB334" s="4"/>
    </row>
    <row r="335" spans="1:28" x14ac:dyDescent="0.3">
      <c r="A335" s="4"/>
      <c r="B335" s="4"/>
      <c r="C335" s="4"/>
      <c r="D335" s="4"/>
      <c r="E335" s="4"/>
      <c r="F335" s="44"/>
      <c r="G335" s="44"/>
      <c r="H335" s="44"/>
      <c r="I335" s="44"/>
      <c r="J335" s="4"/>
      <c r="K335" s="224"/>
      <c r="L335" s="4"/>
      <c r="M335" s="4"/>
      <c r="N335" s="4"/>
      <c r="O335" s="4"/>
      <c r="P335" s="4"/>
      <c r="Q335" s="4"/>
      <c r="R335" s="4"/>
      <c r="S335" s="4"/>
      <c r="T335" s="224"/>
      <c r="U335" s="4"/>
      <c r="V335" s="4"/>
      <c r="W335" s="4"/>
      <c r="X335" s="4"/>
      <c r="Y335" s="4"/>
      <c r="Z335" s="4"/>
      <c r="AA335" s="4"/>
      <c r="AB335" s="4"/>
    </row>
    <row r="336" spans="1:28" x14ac:dyDescent="0.3">
      <c r="A336" s="4"/>
      <c r="B336" s="4"/>
      <c r="C336" s="4"/>
      <c r="D336" s="4"/>
      <c r="E336" s="4"/>
      <c r="F336" s="44"/>
      <c r="G336" s="44"/>
      <c r="H336" s="44"/>
      <c r="I336" s="44"/>
      <c r="J336" s="4"/>
      <c r="K336" s="224"/>
      <c r="L336" s="4"/>
      <c r="M336" s="4"/>
      <c r="N336" s="4"/>
      <c r="O336" s="4"/>
      <c r="P336" s="4"/>
      <c r="Q336" s="4"/>
      <c r="R336" s="4"/>
      <c r="S336" s="4"/>
      <c r="T336" s="224"/>
      <c r="U336" s="4"/>
      <c r="V336" s="4"/>
      <c r="W336" s="4"/>
      <c r="X336" s="4"/>
      <c r="Y336" s="4"/>
      <c r="Z336" s="4"/>
      <c r="AA336" s="4"/>
      <c r="AB336" s="4"/>
    </row>
    <row r="337" spans="1:28" x14ac:dyDescent="0.3">
      <c r="A337" s="4"/>
      <c r="B337" s="4"/>
      <c r="C337" s="4"/>
      <c r="D337" s="4"/>
      <c r="E337" s="4"/>
      <c r="F337" s="44"/>
      <c r="G337" s="44"/>
      <c r="H337" s="44"/>
      <c r="I337" s="44"/>
      <c r="J337" s="4"/>
      <c r="K337" s="224"/>
      <c r="L337" s="4"/>
      <c r="M337" s="4"/>
      <c r="N337" s="4"/>
      <c r="O337" s="4"/>
      <c r="P337" s="4"/>
      <c r="Q337" s="4"/>
      <c r="R337" s="4"/>
      <c r="S337" s="4"/>
      <c r="T337" s="224"/>
      <c r="U337" s="4"/>
      <c r="V337" s="4"/>
      <c r="W337" s="4"/>
      <c r="X337" s="4"/>
      <c r="Y337" s="4"/>
      <c r="Z337" s="4"/>
      <c r="AA337" s="4"/>
      <c r="AB337" s="4"/>
    </row>
    <row r="338" spans="1:28" x14ac:dyDescent="0.3">
      <c r="A338" s="4"/>
      <c r="B338" s="4"/>
      <c r="C338" s="4"/>
      <c r="D338" s="4"/>
      <c r="E338" s="4"/>
      <c r="F338" s="44"/>
      <c r="G338" s="44"/>
      <c r="H338" s="44"/>
      <c r="I338" s="44"/>
      <c r="J338" s="4"/>
      <c r="K338" s="224"/>
      <c r="L338" s="4"/>
      <c r="M338" s="4"/>
      <c r="N338" s="4"/>
      <c r="O338" s="4"/>
      <c r="P338" s="4"/>
      <c r="Q338" s="4"/>
      <c r="R338" s="4"/>
      <c r="S338" s="4"/>
      <c r="T338" s="224"/>
      <c r="U338" s="4"/>
      <c r="V338" s="4"/>
      <c r="W338" s="4"/>
      <c r="X338" s="4"/>
      <c r="Y338" s="4"/>
      <c r="Z338" s="4"/>
      <c r="AA338" s="4"/>
      <c r="AB338" s="4"/>
    </row>
    <row r="339" spans="1:28" x14ac:dyDescent="0.3">
      <c r="A339" s="4"/>
      <c r="B339" s="4"/>
      <c r="C339" s="4"/>
      <c r="D339" s="4"/>
      <c r="E339" s="4"/>
      <c r="F339" s="44"/>
      <c r="G339" s="44"/>
      <c r="H339" s="44"/>
      <c r="I339" s="44"/>
      <c r="J339" s="4"/>
      <c r="K339" s="224"/>
      <c r="L339" s="4"/>
      <c r="M339" s="4"/>
      <c r="N339" s="4"/>
      <c r="O339" s="4"/>
      <c r="P339" s="4"/>
      <c r="Q339" s="4"/>
      <c r="R339" s="4"/>
      <c r="S339" s="4"/>
      <c r="T339" s="224"/>
      <c r="U339" s="4"/>
      <c r="V339" s="4"/>
      <c r="W339" s="4"/>
      <c r="X339" s="4"/>
      <c r="Y339" s="4"/>
      <c r="Z339" s="4"/>
      <c r="AA339" s="4"/>
      <c r="AB339" s="4"/>
    </row>
    <row r="340" spans="1:28" x14ac:dyDescent="0.3">
      <c r="A340" s="4"/>
      <c r="B340" s="4"/>
      <c r="C340" s="4"/>
      <c r="D340" s="4"/>
      <c r="E340" s="4"/>
      <c r="F340" s="44"/>
      <c r="G340" s="44"/>
      <c r="H340" s="44"/>
      <c r="I340" s="44"/>
      <c r="J340" s="4"/>
      <c r="K340" s="224"/>
      <c r="L340" s="4"/>
      <c r="M340" s="4"/>
      <c r="N340" s="4"/>
      <c r="O340" s="4"/>
      <c r="P340" s="4"/>
      <c r="Q340" s="4"/>
      <c r="R340" s="4"/>
      <c r="S340" s="4"/>
      <c r="T340" s="224"/>
      <c r="U340" s="4"/>
      <c r="V340" s="4"/>
      <c r="W340" s="4"/>
      <c r="X340" s="4"/>
      <c r="Y340" s="4"/>
      <c r="Z340" s="4"/>
      <c r="AA340" s="4"/>
      <c r="AB340" s="4"/>
    </row>
    <row r="341" spans="1:28" x14ac:dyDescent="0.3">
      <c r="A341" s="4"/>
      <c r="B341" s="4"/>
      <c r="C341" s="4"/>
      <c r="D341" s="4"/>
      <c r="E341" s="4"/>
      <c r="F341" s="44"/>
      <c r="G341" s="44"/>
      <c r="H341" s="44"/>
      <c r="I341" s="44"/>
      <c r="J341" s="4"/>
      <c r="K341" s="224"/>
      <c r="L341" s="4"/>
      <c r="M341" s="4"/>
      <c r="N341" s="4"/>
      <c r="O341" s="4"/>
      <c r="P341" s="4"/>
      <c r="Q341" s="4"/>
      <c r="R341" s="4"/>
      <c r="S341" s="4"/>
      <c r="T341" s="224"/>
      <c r="U341" s="4"/>
      <c r="V341" s="4"/>
      <c r="W341" s="4"/>
      <c r="X341" s="4"/>
      <c r="Y341" s="4"/>
      <c r="Z341" s="4"/>
      <c r="AA341" s="4"/>
      <c r="AB341" s="4"/>
    </row>
    <row r="342" spans="1:28" x14ac:dyDescent="0.3">
      <c r="A342" s="4"/>
      <c r="B342" s="4"/>
      <c r="C342" s="4"/>
      <c r="D342" s="4"/>
      <c r="E342" s="4"/>
      <c r="F342" s="44"/>
      <c r="G342" s="44"/>
      <c r="H342" s="44"/>
      <c r="I342" s="44"/>
      <c r="J342" s="4"/>
      <c r="K342" s="224"/>
      <c r="L342" s="4"/>
      <c r="M342" s="4"/>
      <c r="N342" s="4"/>
      <c r="O342" s="4"/>
      <c r="P342" s="4"/>
      <c r="Q342" s="4"/>
      <c r="R342" s="4"/>
      <c r="S342" s="4"/>
      <c r="T342" s="224"/>
      <c r="U342" s="4"/>
      <c r="V342" s="4"/>
      <c r="W342" s="4"/>
      <c r="X342" s="4"/>
      <c r="Y342" s="4"/>
      <c r="Z342" s="4"/>
      <c r="AA342" s="4"/>
      <c r="AB342" s="4"/>
    </row>
    <row r="343" spans="1:28" x14ac:dyDescent="0.3">
      <c r="A343" s="4"/>
      <c r="B343" s="4"/>
      <c r="C343" s="4"/>
      <c r="D343" s="4"/>
      <c r="E343" s="4"/>
      <c r="F343" s="44"/>
      <c r="G343" s="44"/>
      <c r="H343" s="44"/>
      <c r="I343" s="44"/>
      <c r="J343" s="4"/>
      <c r="K343" s="224"/>
      <c r="L343" s="4"/>
      <c r="M343" s="4"/>
      <c r="N343" s="4"/>
      <c r="O343" s="4"/>
      <c r="P343" s="4"/>
      <c r="Q343" s="4"/>
      <c r="R343" s="4"/>
      <c r="S343" s="4"/>
      <c r="T343" s="224"/>
      <c r="U343" s="4"/>
      <c r="V343" s="4"/>
      <c r="W343" s="4"/>
      <c r="X343" s="4"/>
      <c r="Y343" s="4"/>
      <c r="Z343" s="4"/>
      <c r="AA343" s="4"/>
      <c r="AB343" s="4"/>
    </row>
    <row r="344" spans="1:28" x14ac:dyDescent="0.3">
      <c r="A344" s="4"/>
      <c r="B344" s="4"/>
      <c r="C344" s="4"/>
      <c r="D344" s="4"/>
      <c r="E344" s="4"/>
      <c r="F344" s="44"/>
      <c r="G344" s="44"/>
      <c r="H344" s="44"/>
      <c r="I344" s="44"/>
      <c r="J344" s="4"/>
      <c r="K344" s="224"/>
      <c r="L344" s="4"/>
      <c r="M344" s="4"/>
      <c r="N344" s="4"/>
      <c r="O344" s="4"/>
      <c r="P344" s="4"/>
      <c r="Q344" s="4"/>
      <c r="R344" s="4"/>
      <c r="S344" s="4"/>
      <c r="T344" s="224"/>
      <c r="U344" s="4"/>
      <c r="V344" s="4"/>
      <c r="W344" s="4"/>
      <c r="X344" s="4"/>
      <c r="Y344" s="4"/>
      <c r="Z344" s="4"/>
      <c r="AA344" s="4"/>
      <c r="AB344" s="4"/>
    </row>
    <row r="345" spans="1:28" x14ac:dyDescent="0.3">
      <c r="A345" s="4"/>
      <c r="B345" s="4"/>
      <c r="C345" s="4"/>
      <c r="D345" s="4"/>
      <c r="E345" s="4"/>
      <c r="F345" s="44"/>
      <c r="G345" s="44"/>
      <c r="H345" s="44"/>
      <c r="I345" s="44"/>
      <c r="J345" s="4"/>
      <c r="K345" s="224"/>
      <c r="L345" s="4"/>
      <c r="M345" s="4"/>
      <c r="N345" s="4"/>
      <c r="O345" s="4"/>
      <c r="P345" s="4"/>
      <c r="Q345" s="4"/>
      <c r="R345" s="4"/>
      <c r="S345" s="4"/>
      <c r="T345" s="224"/>
      <c r="U345" s="4"/>
      <c r="V345" s="4"/>
      <c r="W345" s="4"/>
      <c r="X345" s="4"/>
      <c r="Y345" s="4"/>
      <c r="Z345" s="4"/>
      <c r="AA345" s="4"/>
      <c r="AB345" s="4"/>
    </row>
    <row r="346" spans="1:28" x14ac:dyDescent="0.3">
      <c r="A346" s="4"/>
      <c r="B346" s="4"/>
      <c r="C346" s="4"/>
      <c r="D346" s="4"/>
      <c r="E346" s="4"/>
      <c r="F346" s="44"/>
      <c r="G346" s="44"/>
      <c r="H346" s="44"/>
      <c r="I346" s="44"/>
      <c r="J346" s="4"/>
      <c r="K346" s="224"/>
      <c r="L346" s="4"/>
      <c r="M346" s="4"/>
      <c r="N346" s="4"/>
      <c r="O346" s="4"/>
      <c r="P346" s="4"/>
      <c r="Q346" s="4"/>
      <c r="R346" s="4"/>
      <c r="S346" s="4"/>
      <c r="T346" s="224"/>
      <c r="U346" s="4"/>
      <c r="V346" s="4"/>
      <c r="W346" s="4"/>
      <c r="X346" s="4"/>
      <c r="Y346" s="4"/>
      <c r="Z346" s="4"/>
      <c r="AA346" s="4"/>
      <c r="AB346" s="4"/>
    </row>
    <row r="347" spans="1:28" x14ac:dyDescent="0.3">
      <c r="A347" s="4"/>
      <c r="B347" s="4"/>
      <c r="C347" s="4"/>
      <c r="D347" s="4"/>
      <c r="E347" s="4"/>
      <c r="F347" s="44"/>
      <c r="G347" s="44"/>
      <c r="H347" s="44"/>
      <c r="I347" s="44"/>
      <c r="J347" s="4"/>
      <c r="K347" s="224"/>
      <c r="L347" s="4"/>
      <c r="M347" s="4"/>
      <c r="N347" s="4"/>
      <c r="O347" s="4"/>
      <c r="P347" s="4"/>
      <c r="Q347" s="4"/>
      <c r="R347" s="4"/>
      <c r="S347" s="4"/>
      <c r="T347" s="224"/>
      <c r="U347" s="4"/>
      <c r="V347" s="4"/>
      <c r="W347" s="4"/>
      <c r="X347" s="4"/>
      <c r="Y347" s="4"/>
      <c r="Z347" s="4"/>
      <c r="AA347" s="4"/>
      <c r="AB347" s="4"/>
    </row>
    <row r="348" spans="1:28" x14ac:dyDescent="0.3">
      <c r="A348" s="4"/>
      <c r="B348" s="4"/>
      <c r="C348" s="4"/>
      <c r="D348" s="4"/>
      <c r="E348" s="4"/>
      <c r="F348" s="44"/>
      <c r="G348" s="44"/>
      <c r="H348" s="44"/>
      <c r="I348" s="44"/>
      <c r="J348" s="4"/>
      <c r="K348" s="224"/>
      <c r="L348" s="4"/>
      <c r="M348" s="4"/>
      <c r="N348" s="4"/>
      <c r="O348" s="4"/>
      <c r="P348" s="4"/>
      <c r="Q348" s="4"/>
      <c r="R348" s="4"/>
      <c r="S348" s="4"/>
      <c r="T348" s="224"/>
      <c r="U348" s="4"/>
      <c r="V348" s="4"/>
      <c r="W348" s="4"/>
      <c r="X348" s="4"/>
      <c r="Y348" s="4"/>
      <c r="Z348" s="4"/>
      <c r="AA348" s="4"/>
      <c r="AB348" s="4"/>
    </row>
    <row r="349" spans="1:28" x14ac:dyDescent="0.3">
      <c r="A349" s="4"/>
      <c r="B349" s="4"/>
      <c r="C349" s="4"/>
      <c r="D349" s="4"/>
      <c r="E349" s="4"/>
      <c r="F349" s="44"/>
      <c r="G349" s="44"/>
      <c r="H349" s="44"/>
      <c r="I349" s="44"/>
      <c r="J349" s="4"/>
      <c r="K349" s="224"/>
      <c r="L349" s="4"/>
      <c r="M349" s="4"/>
      <c r="N349" s="4"/>
      <c r="O349" s="4"/>
      <c r="P349" s="4"/>
      <c r="Q349" s="4"/>
      <c r="R349" s="4"/>
      <c r="S349" s="4"/>
      <c r="T349" s="224"/>
      <c r="U349" s="4"/>
      <c r="V349" s="4"/>
      <c r="W349" s="4"/>
      <c r="X349" s="4"/>
      <c r="Y349" s="4"/>
      <c r="Z349" s="4"/>
      <c r="AA349" s="4"/>
      <c r="AB349" s="4"/>
    </row>
    <row r="350" spans="1:28" x14ac:dyDescent="0.3">
      <c r="A350" s="4"/>
      <c r="B350" s="4"/>
      <c r="C350" s="4"/>
      <c r="D350" s="4"/>
      <c r="E350" s="4"/>
      <c r="F350" s="44"/>
      <c r="G350" s="44"/>
      <c r="H350" s="44"/>
      <c r="I350" s="44"/>
      <c r="J350" s="4"/>
      <c r="K350" s="224"/>
      <c r="L350" s="4"/>
      <c r="M350" s="4"/>
      <c r="N350" s="4"/>
      <c r="O350" s="4"/>
      <c r="P350" s="4"/>
      <c r="Q350" s="4"/>
      <c r="R350" s="4"/>
      <c r="S350" s="4"/>
      <c r="T350" s="224"/>
      <c r="U350" s="4"/>
      <c r="V350" s="4"/>
      <c r="W350" s="4"/>
      <c r="X350" s="4"/>
      <c r="Y350" s="4"/>
      <c r="Z350" s="4"/>
      <c r="AA350" s="4"/>
      <c r="AB350" s="4"/>
    </row>
    <row r="351" spans="1:28" x14ac:dyDescent="0.3">
      <c r="A351" s="4"/>
      <c r="B351" s="4"/>
      <c r="C351" s="4"/>
      <c r="D351" s="4"/>
      <c r="E351" s="4"/>
      <c r="F351" s="44"/>
      <c r="G351" s="44"/>
      <c r="H351" s="44"/>
      <c r="I351" s="44"/>
      <c r="J351" s="4"/>
      <c r="K351" s="224"/>
      <c r="L351" s="4"/>
      <c r="M351" s="4"/>
      <c r="N351" s="4"/>
      <c r="O351" s="4"/>
      <c r="P351" s="4"/>
      <c r="Q351" s="4"/>
      <c r="R351" s="4"/>
      <c r="S351" s="4"/>
      <c r="T351" s="224"/>
      <c r="U351" s="4"/>
      <c r="V351" s="4"/>
      <c r="W351" s="4"/>
      <c r="X351" s="4"/>
      <c r="Y351" s="4"/>
      <c r="Z351" s="4"/>
      <c r="AA351" s="4"/>
      <c r="AB351" s="4"/>
    </row>
    <row r="352" spans="1:28" x14ac:dyDescent="0.3">
      <c r="A352" s="4"/>
      <c r="B352" s="4"/>
      <c r="C352" s="4"/>
      <c r="D352" s="4"/>
      <c r="E352" s="4"/>
      <c r="F352" s="44"/>
      <c r="G352" s="44"/>
      <c r="H352" s="44"/>
      <c r="I352" s="44"/>
      <c r="J352" s="4"/>
      <c r="K352" s="224"/>
      <c r="L352" s="4"/>
      <c r="M352" s="4"/>
      <c r="N352" s="4"/>
      <c r="O352" s="4"/>
      <c r="P352" s="4"/>
      <c r="Q352" s="4"/>
      <c r="R352" s="4"/>
      <c r="S352" s="4"/>
      <c r="T352" s="224"/>
      <c r="U352" s="4"/>
      <c r="V352" s="4"/>
      <c r="W352" s="4"/>
      <c r="X352" s="4"/>
      <c r="Y352" s="4"/>
      <c r="Z352" s="4"/>
      <c r="AA352" s="4"/>
      <c r="AB352" s="4"/>
    </row>
    <row r="353" spans="1:28" x14ac:dyDescent="0.3">
      <c r="A353" s="4"/>
      <c r="B353" s="4"/>
      <c r="C353" s="4"/>
      <c r="D353" s="4"/>
      <c r="E353" s="4"/>
      <c r="F353" s="44"/>
      <c r="G353" s="44"/>
      <c r="H353" s="44"/>
      <c r="I353" s="44"/>
      <c r="J353" s="4"/>
      <c r="K353" s="224"/>
      <c r="L353" s="4"/>
      <c r="M353" s="4"/>
      <c r="N353" s="4"/>
      <c r="O353" s="4"/>
      <c r="P353" s="4"/>
      <c r="Q353" s="4"/>
      <c r="R353" s="4"/>
      <c r="S353" s="4"/>
      <c r="T353" s="224"/>
      <c r="U353" s="4"/>
      <c r="V353" s="4"/>
      <c r="W353" s="4"/>
      <c r="X353" s="4"/>
      <c r="Y353" s="4"/>
      <c r="Z353" s="4"/>
      <c r="AA353" s="4"/>
      <c r="AB353" s="4"/>
    </row>
    <row r="354" spans="1:28" x14ac:dyDescent="0.3">
      <c r="A354" s="4"/>
      <c r="B354" s="4"/>
      <c r="C354" s="4"/>
      <c r="D354" s="4"/>
      <c r="E354" s="4"/>
      <c r="F354" s="44"/>
      <c r="G354" s="44"/>
      <c r="H354" s="44"/>
      <c r="I354" s="44"/>
      <c r="J354" s="4"/>
      <c r="K354" s="224"/>
      <c r="L354" s="4"/>
      <c r="M354" s="4"/>
      <c r="N354" s="4"/>
      <c r="O354" s="4"/>
      <c r="P354" s="4"/>
      <c r="Q354" s="4"/>
      <c r="R354" s="4"/>
      <c r="S354" s="4"/>
      <c r="T354" s="224"/>
      <c r="U354" s="4"/>
      <c r="V354" s="4"/>
      <c r="W354" s="4"/>
      <c r="X354" s="4"/>
      <c r="Y354" s="4"/>
      <c r="Z354" s="4"/>
      <c r="AA354" s="4"/>
      <c r="AB354" s="4"/>
    </row>
    <row r="355" spans="1:28" x14ac:dyDescent="0.3">
      <c r="A355" s="4"/>
      <c r="B355" s="4"/>
      <c r="C355" s="4"/>
      <c r="D355" s="4"/>
      <c r="E355" s="4"/>
      <c r="F355" s="44"/>
      <c r="G355" s="44"/>
      <c r="H355" s="44"/>
      <c r="I355" s="44"/>
      <c r="J355" s="4"/>
      <c r="K355" s="224"/>
      <c r="L355" s="4"/>
      <c r="M355" s="4"/>
      <c r="N355" s="4"/>
      <c r="O355" s="4"/>
      <c r="P355" s="4"/>
      <c r="Q355" s="4"/>
      <c r="R355" s="4"/>
      <c r="S355" s="4"/>
      <c r="T355" s="224"/>
      <c r="U355" s="4"/>
      <c r="V355" s="4"/>
      <c r="W355" s="4"/>
      <c r="X355" s="4"/>
      <c r="Y355" s="4"/>
      <c r="Z355" s="4"/>
      <c r="AA355" s="4"/>
      <c r="AB355" s="4"/>
    </row>
    <row r="356" spans="1:28" x14ac:dyDescent="0.3">
      <c r="A356" s="4"/>
      <c r="B356" s="4"/>
      <c r="C356" s="4"/>
      <c r="D356" s="4"/>
      <c r="E356" s="4"/>
      <c r="F356" s="44"/>
      <c r="G356" s="44"/>
      <c r="H356" s="44"/>
      <c r="I356" s="44"/>
      <c r="J356" s="4"/>
      <c r="K356" s="224"/>
      <c r="L356" s="4"/>
      <c r="M356" s="4"/>
      <c r="N356" s="4"/>
      <c r="O356" s="4"/>
      <c r="P356" s="4"/>
      <c r="Q356" s="4"/>
      <c r="R356" s="4"/>
      <c r="S356" s="4"/>
      <c r="T356" s="224"/>
      <c r="U356" s="4"/>
      <c r="V356" s="4"/>
      <c r="W356" s="4"/>
      <c r="X356" s="4"/>
      <c r="Y356" s="4"/>
      <c r="Z356" s="4"/>
      <c r="AA356" s="4"/>
      <c r="AB356" s="4"/>
    </row>
    <row r="357" spans="1:28" x14ac:dyDescent="0.3">
      <c r="A357" s="4"/>
      <c r="B357" s="4"/>
      <c r="C357" s="4"/>
      <c r="D357" s="4"/>
      <c r="E357" s="4"/>
      <c r="F357" s="44"/>
      <c r="G357" s="44"/>
      <c r="H357" s="44"/>
      <c r="I357" s="44"/>
      <c r="J357" s="4"/>
      <c r="K357" s="224"/>
      <c r="L357" s="4"/>
      <c r="M357" s="4"/>
      <c r="N357" s="4"/>
      <c r="O357" s="4"/>
      <c r="P357" s="4"/>
      <c r="Q357" s="4"/>
      <c r="R357" s="4"/>
      <c r="S357" s="4"/>
      <c r="T357" s="224"/>
      <c r="U357" s="4"/>
      <c r="V357" s="4"/>
      <c r="W357" s="4"/>
      <c r="X357" s="4"/>
      <c r="Y357" s="4"/>
      <c r="Z357" s="4"/>
      <c r="AA357" s="4"/>
      <c r="AB357" s="4"/>
    </row>
    <row r="358" spans="1:28" x14ac:dyDescent="0.3">
      <c r="A358" s="4"/>
      <c r="B358" s="4"/>
      <c r="C358" s="4"/>
      <c r="D358" s="4"/>
      <c r="E358" s="4"/>
      <c r="F358" s="44"/>
      <c r="G358" s="44"/>
      <c r="H358" s="44"/>
      <c r="I358" s="44"/>
      <c r="J358" s="4"/>
      <c r="K358" s="224"/>
      <c r="L358" s="4"/>
      <c r="M358" s="4"/>
      <c r="N358" s="4"/>
      <c r="O358" s="4"/>
      <c r="P358" s="4"/>
      <c r="Q358" s="4"/>
      <c r="R358" s="4"/>
      <c r="S358" s="4"/>
      <c r="T358" s="224"/>
      <c r="U358" s="4"/>
      <c r="V358" s="4"/>
      <c r="W358" s="4"/>
      <c r="X358" s="4"/>
      <c r="Y358" s="4"/>
      <c r="Z358" s="4"/>
      <c r="AA358" s="4"/>
      <c r="AB358" s="4"/>
    </row>
    <row r="359" spans="1:28" x14ac:dyDescent="0.3">
      <c r="A359" s="4"/>
      <c r="B359" s="4"/>
      <c r="C359" s="4"/>
      <c r="D359" s="4"/>
      <c r="E359" s="4"/>
      <c r="F359" s="44"/>
      <c r="G359" s="44"/>
      <c r="H359" s="44"/>
      <c r="I359" s="44"/>
      <c r="J359" s="4"/>
      <c r="K359" s="224"/>
      <c r="L359" s="4"/>
      <c r="M359" s="4"/>
      <c r="N359" s="4"/>
      <c r="O359" s="4"/>
      <c r="P359" s="4"/>
      <c r="Q359" s="4"/>
      <c r="R359" s="4"/>
      <c r="S359" s="4"/>
      <c r="T359" s="224"/>
      <c r="U359" s="4"/>
      <c r="V359" s="4"/>
      <c r="W359" s="4"/>
      <c r="X359" s="4"/>
      <c r="Y359" s="4"/>
      <c r="Z359" s="4"/>
      <c r="AA359" s="4"/>
      <c r="AB359" s="4"/>
    </row>
    <row r="360" spans="1:28" x14ac:dyDescent="0.3">
      <c r="A360" s="4"/>
      <c r="B360" s="4"/>
      <c r="C360" s="4"/>
      <c r="D360" s="4"/>
      <c r="E360" s="4"/>
      <c r="F360" s="44"/>
      <c r="G360" s="44"/>
      <c r="H360" s="44"/>
      <c r="I360" s="44"/>
      <c r="J360" s="4"/>
      <c r="K360" s="224"/>
      <c r="L360" s="4"/>
      <c r="M360" s="4"/>
      <c r="N360" s="4"/>
      <c r="O360" s="4"/>
      <c r="P360" s="4"/>
      <c r="Q360" s="4"/>
      <c r="R360" s="4"/>
      <c r="S360" s="4"/>
      <c r="T360" s="224"/>
      <c r="U360" s="4"/>
      <c r="V360" s="4"/>
      <c r="W360" s="4"/>
      <c r="X360" s="4"/>
      <c r="Y360" s="4"/>
      <c r="Z360" s="4"/>
      <c r="AA360" s="4"/>
      <c r="AB360" s="4"/>
    </row>
    <row r="361" spans="1:28" x14ac:dyDescent="0.3">
      <c r="A361" s="4"/>
      <c r="B361" s="4"/>
      <c r="C361" s="4"/>
      <c r="D361" s="4"/>
      <c r="E361" s="4"/>
      <c r="F361" s="44"/>
      <c r="G361" s="44"/>
      <c r="H361" s="44"/>
      <c r="I361" s="44"/>
      <c r="J361" s="4"/>
      <c r="K361" s="224"/>
      <c r="L361" s="4"/>
      <c r="M361" s="4"/>
      <c r="N361" s="4"/>
      <c r="O361" s="4"/>
      <c r="P361" s="4"/>
      <c r="Q361" s="4"/>
      <c r="R361" s="4"/>
      <c r="S361" s="4"/>
      <c r="T361" s="224"/>
      <c r="U361" s="4"/>
      <c r="V361" s="4"/>
      <c r="W361" s="4"/>
      <c r="X361" s="4"/>
      <c r="Y361" s="4"/>
      <c r="Z361" s="4"/>
      <c r="AA361" s="4"/>
      <c r="AB361" s="4"/>
    </row>
    <row r="362" spans="1:28" x14ac:dyDescent="0.3">
      <c r="A362" s="4"/>
      <c r="B362" s="4"/>
      <c r="C362" s="4"/>
      <c r="D362" s="4"/>
      <c r="E362" s="4"/>
      <c r="F362" s="44"/>
      <c r="G362" s="44"/>
      <c r="H362" s="44"/>
      <c r="I362" s="44"/>
      <c r="J362" s="4"/>
      <c r="K362" s="224"/>
      <c r="L362" s="4"/>
      <c r="M362" s="4"/>
      <c r="N362" s="4"/>
      <c r="O362" s="4"/>
      <c r="P362" s="4"/>
      <c r="Q362" s="4"/>
      <c r="R362" s="4"/>
      <c r="S362" s="4"/>
      <c r="T362" s="224"/>
      <c r="U362" s="4"/>
      <c r="V362" s="4"/>
      <c r="W362" s="4"/>
      <c r="X362" s="4"/>
      <c r="Y362" s="4"/>
      <c r="Z362" s="4"/>
      <c r="AA362" s="4"/>
      <c r="AB362" s="4"/>
    </row>
    <row r="363" spans="1:28" x14ac:dyDescent="0.3">
      <c r="A363" s="4"/>
      <c r="B363" s="4"/>
      <c r="C363" s="4"/>
      <c r="D363" s="4"/>
      <c r="E363" s="4"/>
      <c r="F363" s="44"/>
      <c r="G363" s="44"/>
      <c r="H363" s="44"/>
      <c r="I363" s="44"/>
      <c r="J363" s="4"/>
      <c r="K363" s="224"/>
      <c r="L363" s="4"/>
      <c r="M363" s="4"/>
      <c r="N363" s="4"/>
      <c r="O363" s="4"/>
      <c r="P363" s="4"/>
      <c r="Q363" s="4"/>
      <c r="R363" s="4"/>
      <c r="S363" s="4"/>
      <c r="T363" s="224"/>
      <c r="U363" s="4"/>
      <c r="V363" s="4"/>
      <c r="W363" s="4"/>
      <c r="X363" s="4"/>
      <c r="Y363" s="4"/>
      <c r="Z363" s="4"/>
      <c r="AA363" s="4"/>
      <c r="AB363" s="4"/>
    </row>
    <row r="364" spans="1:28" x14ac:dyDescent="0.3">
      <c r="A364" s="4"/>
      <c r="B364" s="4"/>
      <c r="C364" s="4"/>
      <c r="D364" s="4"/>
      <c r="E364" s="4"/>
      <c r="F364" s="44"/>
      <c r="G364" s="44"/>
      <c r="H364" s="44"/>
      <c r="I364" s="44"/>
      <c r="J364" s="4"/>
      <c r="K364" s="224"/>
      <c r="L364" s="4"/>
      <c r="M364" s="4"/>
      <c r="N364" s="4"/>
      <c r="O364" s="4"/>
      <c r="P364" s="4"/>
      <c r="Q364" s="4"/>
      <c r="R364" s="4"/>
      <c r="S364" s="4"/>
      <c r="T364" s="224"/>
      <c r="U364" s="4"/>
      <c r="V364" s="4"/>
      <c r="W364" s="4"/>
      <c r="X364" s="4"/>
      <c r="Y364" s="4"/>
      <c r="Z364" s="4"/>
      <c r="AA364" s="4"/>
      <c r="AB364" s="4"/>
    </row>
    <row r="365" spans="1:28" x14ac:dyDescent="0.3">
      <c r="A365" s="4"/>
      <c r="B365" s="4"/>
      <c r="C365" s="4"/>
      <c r="D365" s="4"/>
      <c r="E365" s="4"/>
      <c r="F365" s="44"/>
      <c r="G365" s="44"/>
      <c r="H365" s="44"/>
      <c r="I365" s="44"/>
      <c r="J365" s="4"/>
      <c r="K365" s="224"/>
      <c r="L365" s="4"/>
      <c r="M365" s="4"/>
      <c r="N365" s="4"/>
      <c r="O365" s="4"/>
      <c r="P365" s="4"/>
      <c r="Q365" s="4"/>
      <c r="R365" s="4"/>
      <c r="S365" s="4"/>
      <c r="T365" s="224"/>
      <c r="U365" s="4"/>
      <c r="V365" s="4"/>
      <c r="W365" s="4"/>
      <c r="X365" s="4"/>
      <c r="Y365" s="4"/>
      <c r="Z365" s="4"/>
      <c r="AA365" s="4"/>
      <c r="AB365" s="4"/>
    </row>
    <row r="366" spans="1:28" x14ac:dyDescent="0.3">
      <c r="A366" s="4"/>
      <c r="B366" s="4"/>
      <c r="C366" s="4"/>
      <c r="D366" s="4"/>
      <c r="E366" s="4"/>
      <c r="F366" s="44"/>
      <c r="G366" s="44"/>
      <c r="H366" s="44"/>
      <c r="I366" s="44"/>
      <c r="J366" s="4"/>
      <c r="K366" s="224"/>
      <c r="L366" s="4"/>
      <c r="M366" s="4"/>
      <c r="N366" s="4"/>
      <c r="O366" s="4"/>
      <c r="P366" s="4"/>
      <c r="Q366" s="4"/>
      <c r="R366" s="4"/>
      <c r="S366" s="4"/>
      <c r="T366" s="224"/>
      <c r="U366" s="4"/>
      <c r="V366" s="4"/>
      <c r="W366" s="4"/>
      <c r="X366" s="4"/>
      <c r="Y366" s="4"/>
      <c r="Z366" s="4"/>
      <c r="AA366" s="4"/>
      <c r="AB366" s="4"/>
    </row>
    <row r="367" spans="1:28" x14ac:dyDescent="0.3">
      <c r="A367" s="4"/>
      <c r="B367" s="4"/>
      <c r="C367" s="4"/>
      <c r="D367" s="4"/>
      <c r="E367" s="4"/>
      <c r="F367" s="44"/>
      <c r="G367" s="44"/>
      <c r="H367" s="44"/>
      <c r="I367" s="44"/>
      <c r="J367" s="4"/>
      <c r="K367" s="224"/>
      <c r="L367" s="4"/>
      <c r="M367" s="4"/>
      <c r="N367" s="4"/>
      <c r="O367" s="4"/>
      <c r="P367" s="4"/>
      <c r="Q367" s="4"/>
      <c r="R367" s="4"/>
      <c r="S367" s="4"/>
      <c r="T367" s="224"/>
      <c r="U367" s="4"/>
      <c r="V367" s="4"/>
      <c r="W367" s="4"/>
      <c r="X367" s="4"/>
      <c r="Y367" s="4"/>
      <c r="Z367" s="4"/>
      <c r="AA367" s="4"/>
      <c r="AB367" s="4"/>
    </row>
    <row r="368" spans="1:28" x14ac:dyDescent="0.3">
      <c r="A368" s="4"/>
      <c r="B368" s="4"/>
      <c r="C368" s="4"/>
      <c r="D368" s="4"/>
      <c r="E368" s="4"/>
      <c r="F368" s="44"/>
      <c r="G368" s="44"/>
      <c r="H368" s="44"/>
      <c r="I368" s="44"/>
      <c r="J368" s="4"/>
      <c r="K368" s="224"/>
      <c r="L368" s="4"/>
      <c r="M368" s="4"/>
      <c r="N368" s="4"/>
      <c r="O368" s="4"/>
      <c r="P368" s="4"/>
      <c r="Q368" s="4"/>
      <c r="R368" s="4"/>
      <c r="S368" s="4"/>
      <c r="T368" s="224"/>
      <c r="U368" s="4"/>
      <c r="V368" s="4"/>
      <c r="W368" s="4"/>
      <c r="X368" s="4"/>
      <c r="Y368" s="4"/>
      <c r="Z368" s="4"/>
      <c r="AA368" s="4"/>
      <c r="AB368" s="4"/>
    </row>
    <row r="369" spans="1:28" x14ac:dyDescent="0.3">
      <c r="A369" s="4"/>
      <c r="B369" s="4"/>
      <c r="C369" s="4"/>
      <c r="D369" s="4"/>
      <c r="E369" s="4"/>
      <c r="F369" s="44"/>
      <c r="G369" s="44"/>
      <c r="H369" s="44"/>
      <c r="I369" s="44"/>
      <c r="J369" s="4"/>
      <c r="K369" s="224"/>
      <c r="L369" s="4"/>
      <c r="M369" s="4"/>
      <c r="N369" s="4"/>
      <c r="O369" s="4"/>
      <c r="P369" s="4"/>
      <c r="Q369" s="4"/>
      <c r="R369" s="4"/>
      <c r="S369" s="4"/>
      <c r="T369" s="224"/>
      <c r="U369" s="4"/>
      <c r="V369" s="4"/>
      <c r="W369" s="4"/>
      <c r="X369" s="4"/>
      <c r="Y369" s="4"/>
      <c r="Z369" s="4"/>
      <c r="AA369" s="4"/>
      <c r="AB369" s="4"/>
    </row>
    <row r="370" spans="1:28" x14ac:dyDescent="0.3">
      <c r="A370" s="4"/>
      <c r="B370" s="4"/>
      <c r="C370" s="4"/>
      <c r="D370" s="4"/>
      <c r="E370" s="4"/>
      <c r="F370" s="44"/>
      <c r="G370" s="44"/>
      <c r="H370" s="44"/>
      <c r="I370" s="44"/>
      <c r="J370" s="4"/>
      <c r="K370" s="224"/>
      <c r="L370" s="4"/>
      <c r="M370" s="4"/>
      <c r="N370" s="4"/>
      <c r="O370" s="4"/>
      <c r="P370" s="4"/>
      <c r="Q370" s="4"/>
      <c r="R370" s="4"/>
      <c r="S370" s="4"/>
      <c r="T370" s="224"/>
      <c r="U370" s="4"/>
      <c r="V370" s="4"/>
      <c r="W370" s="4"/>
      <c r="X370" s="4"/>
      <c r="Y370" s="4"/>
      <c r="Z370" s="4"/>
      <c r="AA370" s="4"/>
      <c r="AB370" s="4"/>
    </row>
    <row r="371" spans="1:28" x14ac:dyDescent="0.3">
      <c r="A371" s="4"/>
      <c r="B371" s="4"/>
      <c r="C371" s="4"/>
      <c r="D371" s="4"/>
      <c r="E371" s="4"/>
      <c r="F371" s="44"/>
      <c r="G371" s="44"/>
      <c r="H371" s="44"/>
      <c r="I371" s="44"/>
      <c r="J371" s="4"/>
      <c r="K371" s="224"/>
      <c r="L371" s="4"/>
      <c r="M371" s="4"/>
      <c r="N371" s="4"/>
      <c r="O371" s="4"/>
      <c r="P371" s="4"/>
      <c r="Q371" s="4"/>
      <c r="R371" s="4"/>
      <c r="S371" s="4"/>
      <c r="T371" s="224"/>
      <c r="U371" s="4"/>
      <c r="V371" s="4"/>
      <c r="W371" s="4"/>
      <c r="X371" s="4"/>
      <c r="Y371" s="4"/>
      <c r="Z371" s="4"/>
      <c r="AA371" s="4"/>
      <c r="AB371" s="4"/>
    </row>
    <row r="372" spans="1:28" x14ac:dyDescent="0.3">
      <c r="A372" s="4"/>
      <c r="B372" s="4"/>
      <c r="C372" s="4"/>
      <c r="D372" s="4"/>
      <c r="E372" s="4"/>
      <c r="F372" s="44"/>
      <c r="G372" s="44"/>
      <c r="H372" s="44"/>
      <c r="I372" s="44"/>
      <c r="J372" s="4"/>
      <c r="K372" s="224"/>
      <c r="L372" s="4"/>
      <c r="M372" s="4"/>
      <c r="N372" s="4"/>
      <c r="O372" s="4"/>
      <c r="P372" s="4"/>
      <c r="Q372" s="4"/>
      <c r="R372" s="4"/>
      <c r="S372" s="4"/>
      <c r="T372" s="224"/>
      <c r="U372" s="4"/>
      <c r="V372" s="4"/>
      <c r="W372" s="4"/>
      <c r="X372" s="4"/>
      <c r="Y372" s="4"/>
      <c r="Z372" s="4"/>
      <c r="AA372" s="4"/>
      <c r="AB372" s="4"/>
    </row>
    <row r="373" spans="1:28" x14ac:dyDescent="0.3">
      <c r="A373" s="4"/>
      <c r="B373" s="4"/>
      <c r="C373" s="4"/>
      <c r="D373" s="4"/>
      <c r="E373" s="4"/>
      <c r="F373" s="44"/>
      <c r="G373" s="44"/>
      <c r="H373" s="44"/>
      <c r="I373" s="44"/>
      <c r="J373" s="4"/>
      <c r="K373" s="224"/>
      <c r="L373" s="4"/>
      <c r="M373" s="4"/>
      <c r="N373" s="4"/>
      <c r="O373" s="4"/>
      <c r="P373" s="4"/>
      <c r="Q373" s="4"/>
      <c r="R373" s="4"/>
      <c r="S373" s="4"/>
      <c r="T373" s="224"/>
      <c r="U373" s="4"/>
      <c r="V373" s="4"/>
      <c r="W373" s="4"/>
      <c r="X373" s="4"/>
      <c r="Y373" s="4"/>
      <c r="Z373" s="4"/>
      <c r="AA373" s="4"/>
      <c r="AB373" s="4"/>
    </row>
    <row r="374" spans="1:28" x14ac:dyDescent="0.3">
      <c r="A374" s="4"/>
      <c r="B374" s="4"/>
      <c r="C374" s="4"/>
      <c r="D374" s="4"/>
      <c r="E374" s="4"/>
      <c r="F374" s="44"/>
      <c r="G374" s="44"/>
      <c r="H374" s="44"/>
      <c r="I374" s="44"/>
      <c r="J374" s="4"/>
      <c r="K374" s="224"/>
      <c r="L374" s="4"/>
      <c r="M374" s="4"/>
      <c r="N374" s="4"/>
      <c r="O374" s="4"/>
      <c r="P374" s="4"/>
      <c r="Q374" s="4"/>
      <c r="R374" s="4"/>
      <c r="S374" s="4"/>
      <c r="T374" s="224"/>
      <c r="U374" s="4"/>
      <c r="V374" s="4"/>
      <c r="W374" s="4"/>
      <c r="X374" s="4"/>
      <c r="Y374" s="4"/>
      <c r="Z374" s="4"/>
      <c r="AA374" s="4"/>
      <c r="AB374" s="4"/>
    </row>
    <row r="375" spans="1:28" x14ac:dyDescent="0.3">
      <c r="A375" s="4"/>
      <c r="B375" s="4"/>
      <c r="C375" s="4"/>
      <c r="D375" s="4"/>
      <c r="E375" s="4"/>
      <c r="F375" s="44"/>
      <c r="G375" s="44"/>
      <c r="H375" s="44"/>
      <c r="I375" s="44"/>
      <c r="J375" s="4"/>
      <c r="K375" s="224"/>
      <c r="L375" s="4"/>
      <c r="M375" s="4"/>
      <c r="N375" s="4"/>
      <c r="O375" s="4"/>
      <c r="P375" s="4"/>
      <c r="Q375" s="4"/>
      <c r="R375" s="4"/>
      <c r="S375" s="4"/>
      <c r="T375" s="224"/>
      <c r="U375" s="4"/>
      <c r="V375" s="4"/>
      <c r="W375" s="4"/>
      <c r="X375" s="4"/>
      <c r="Y375" s="4"/>
      <c r="Z375" s="4"/>
      <c r="AA375" s="4"/>
      <c r="AB375" s="4"/>
    </row>
    <row r="376" spans="1:28" x14ac:dyDescent="0.3">
      <c r="A376" s="4"/>
      <c r="B376" s="4"/>
      <c r="C376" s="4"/>
      <c r="D376" s="4"/>
      <c r="E376" s="4"/>
      <c r="F376" s="44"/>
      <c r="G376" s="44"/>
      <c r="H376" s="44"/>
      <c r="I376" s="44"/>
      <c r="J376" s="4"/>
      <c r="K376" s="224"/>
      <c r="L376" s="4"/>
      <c r="M376" s="4"/>
      <c r="N376" s="4"/>
      <c r="O376" s="4"/>
      <c r="P376" s="4"/>
      <c r="Q376" s="4"/>
      <c r="R376" s="4"/>
      <c r="S376" s="4"/>
      <c r="T376" s="224"/>
      <c r="U376" s="4"/>
      <c r="V376" s="4"/>
      <c r="W376" s="4"/>
      <c r="X376" s="4"/>
      <c r="Y376" s="4"/>
      <c r="Z376" s="4"/>
      <c r="AA376" s="4"/>
      <c r="AB376" s="4"/>
    </row>
    <row r="377" spans="1:28" x14ac:dyDescent="0.3">
      <c r="A377" s="4"/>
      <c r="B377" s="4"/>
      <c r="C377" s="4"/>
      <c r="D377" s="4"/>
      <c r="E377" s="4"/>
      <c r="F377" s="44"/>
      <c r="G377" s="44"/>
      <c r="H377" s="44"/>
      <c r="I377" s="44"/>
      <c r="J377" s="4"/>
      <c r="K377" s="224"/>
      <c r="L377" s="4"/>
      <c r="M377" s="4"/>
      <c r="N377" s="4"/>
      <c r="O377" s="4"/>
      <c r="P377" s="4"/>
      <c r="Q377" s="4"/>
      <c r="R377" s="4"/>
      <c r="S377" s="4"/>
      <c r="T377" s="224"/>
      <c r="U377" s="4"/>
      <c r="V377" s="4"/>
      <c r="W377" s="4"/>
      <c r="X377" s="4"/>
      <c r="Y377" s="4"/>
      <c r="Z377" s="4"/>
      <c r="AA377" s="4"/>
      <c r="AB377" s="4"/>
    </row>
    <row r="378" spans="1:28" x14ac:dyDescent="0.3">
      <c r="A378" s="4"/>
      <c r="B378" s="4"/>
      <c r="C378" s="4"/>
      <c r="D378" s="4"/>
      <c r="E378" s="4"/>
      <c r="F378" s="44"/>
      <c r="G378" s="44"/>
      <c r="H378" s="44"/>
      <c r="I378" s="44"/>
      <c r="J378" s="4"/>
      <c r="K378" s="224"/>
      <c r="L378" s="4"/>
      <c r="M378" s="4"/>
      <c r="N378" s="4"/>
      <c r="O378" s="4"/>
      <c r="P378" s="4"/>
      <c r="Q378" s="4"/>
      <c r="R378" s="4"/>
      <c r="S378" s="4"/>
      <c r="T378" s="224"/>
      <c r="U378" s="4"/>
      <c r="V378" s="4"/>
      <c r="W378" s="4"/>
      <c r="X378" s="4"/>
      <c r="Y378" s="4"/>
      <c r="Z378" s="4"/>
      <c r="AA378" s="4"/>
      <c r="AB378" s="4"/>
    </row>
    <row r="379" spans="1:28" x14ac:dyDescent="0.3">
      <c r="A379" s="4"/>
      <c r="B379" s="4"/>
      <c r="C379" s="4"/>
      <c r="D379" s="4"/>
      <c r="E379" s="4"/>
      <c r="F379" s="44"/>
      <c r="G379" s="44"/>
      <c r="H379" s="44"/>
      <c r="I379" s="44"/>
      <c r="J379" s="4"/>
      <c r="K379" s="224"/>
      <c r="L379" s="4"/>
      <c r="M379" s="4"/>
      <c r="N379" s="4"/>
      <c r="O379" s="4"/>
      <c r="P379" s="4"/>
      <c r="Q379" s="4"/>
      <c r="R379" s="4"/>
      <c r="S379" s="4"/>
      <c r="T379" s="224"/>
      <c r="U379" s="4"/>
      <c r="V379" s="4"/>
      <c r="W379" s="4"/>
      <c r="X379" s="4"/>
      <c r="Y379" s="4"/>
      <c r="Z379" s="4"/>
      <c r="AA379" s="4"/>
      <c r="AB379" s="4"/>
    </row>
  </sheetData>
  <mergeCells count="21">
    <mergeCell ref="N4:N5"/>
    <mergeCell ref="I4:M4"/>
    <mergeCell ref="Z4:AA4"/>
    <mergeCell ref="K5:M5"/>
    <mergeCell ref="O5:P5"/>
    <mergeCell ref="BS4:BS6"/>
    <mergeCell ref="A3:B8"/>
    <mergeCell ref="O10:P10"/>
    <mergeCell ref="R3:S3"/>
    <mergeCell ref="R10:T10"/>
    <mergeCell ref="C8:D8"/>
    <mergeCell ref="J10:K10"/>
    <mergeCell ref="L10:N10"/>
    <mergeCell ref="F3:F6"/>
    <mergeCell ref="C9:D9"/>
    <mergeCell ref="E9:F9"/>
    <mergeCell ref="G3:H6"/>
    <mergeCell ref="J3:M3"/>
    <mergeCell ref="K6:M6"/>
    <mergeCell ref="Z3:AA3"/>
    <mergeCell ref="O3:P3"/>
  </mergeCells>
  <pageMargins left="0.70866141732283472" right="0.11811023622047245" top="0.6692913385826772" bottom="0.74803149606299213" header="0.31496062992125984" footer="0.31496062992125984"/>
  <pageSetup paperSize="8" scale="16" fitToHeight="0" orientation="landscape" r:id="rId1"/>
  <ignoredErrors>
    <ignoredError sqref="P31:BS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4">
    <tabColor theme="3"/>
    <pageSetUpPr fitToPage="1"/>
  </sheetPr>
  <dimension ref="A1:BX190"/>
  <sheetViews>
    <sheetView showGridLines="0" tabSelected="1" view="pageBreakPreview" topLeftCell="A2" zoomScaleNormal="70" zoomScaleSheetLayoutView="100" zoomScalePageLayoutView="85" workbookViewId="0">
      <pane xSplit="3" ySplit="7" topLeftCell="D9" activePane="bottomRight" state="frozen"/>
      <selection activeCell="A2" sqref="A2"/>
      <selection pane="topRight" activeCell="D2" sqref="D2"/>
      <selection pane="bottomLeft" activeCell="A9" sqref="A9"/>
      <selection pane="bottomRight" activeCell="A2" sqref="A2:B7"/>
    </sheetView>
  </sheetViews>
  <sheetFormatPr defaultColWidth="8.88671875" defaultRowHeight="13.8" x14ac:dyDescent="0.25"/>
  <cols>
    <col min="1" max="1" width="3" style="89" customWidth="1"/>
    <col min="2" max="2" width="61.5546875" style="55" bestFit="1" customWidth="1"/>
    <col min="3" max="3" width="16.109375" style="55" bestFit="1" customWidth="1"/>
    <col min="4" max="10" width="13.33203125" style="55" customWidth="1"/>
    <col min="11" max="11" width="15.5546875" style="55" customWidth="1"/>
    <col min="12" max="12" width="14.6640625" style="55" customWidth="1"/>
    <col min="13" max="13" width="13.33203125" style="55" customWidth="1"/>
    <col min="14" max="14" width="14.109375" style="55" customWidth="1"/>
    <col min="15" max="28" width="13.33203125" style="55" customWidth="1"/>
    <col min="29" max="29" width="13.33203125" style="55" customWidth="1" collapsed="1"/>
    <col min="30" max="38" width="13.33203125" style="55" customWidth="1"/>
    <col min="39" max="39" width="13.33203125" style="55" customWidth="1" collapsed="1"/>
    <col min="40" max="48" width="13.33203125" style="55" customWidth="1"/>
    <col min="49" max="49" width="13.33203125" style="55" customWidth="1" collapsed="1"/>
    <col min="50" max="58" width="13.33203125" style="55" customWidth="1"/>
    <col min="59" max="59" width="13.33203125" style="55" customWidth="1" collapsed="1"/>
    <col min="60" max="62" width="13.33203125" style="55" customWidth="1"/>
    <col min="63" max="67" width="13.33203125" style="157" customWidth="1"/>
    <col min="68" max="68" width="13.33203125" style="55" customWidth="1"/>
    <col min="69" max="69" width="13.33203125" style="73" customWidth="1"/>
    <col min="70" max="70" width="10.109375" style="55" bestFit="1" customWidth="1"/>
    <col min="71" max="71" width="11.5546875" style="55" bestFit="1" customWidth="1"/>
    <col min="72" max="72" width="10.88671875" style="55" bestFit="1" customWidth="1"/>
    <col min="73" max="74" width="13.33203125" style="55" bestFit="1" customWidth="1"/>
    <col min="75" max="75" width="10.5546875" style="55" bestFit="1" customWidth="1"/>
    <col min="76" max="16384" width="8.88671875" style="55"/>
  </cols>
  <sheetData>
    <row r="1" spans="1:76" ht="66.599999999999994" customHeight="1" x14ac:dyDescent="0.25">
      <c r="C1" s="452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</row>
    <row r="2" spans="1:76" s="217" customFormat="1" ht="14.4" x14ac:dyDescent="0.3">
      <c r="A2" s="636" t="str">
        <f>"Custos Operacionais ("&amp;Capa!C7&amp;")"</f>
        <v>Custos Operacionais (Nova FERROESTE)</v>
      </c>
      <c r="B2" s="636"/>
      <c r="C2" s="593" t="s">
        <v>262</v>
      </c>
      <c r="D2" s="595" t="s">
        <v>263</v>
      </c>
      <c r="E2" s="596"/>
      <c r="F2" s="496"/>
      <c r="G2" s="599" t="s">
        <v>300</v>
      </c>
      <c r="H2" s="588"/>
      <c r="I2" s="588"/>
      <c r="J2" s="589"/>
      <c r="K2" s="542" t="s">
        <v>223</v>
      </c>
      <c r="L2" s="588" t="s">
        <v>224</v>
      </c>
      <c r="M2" s="589"/>
      <c r="N2" s="497"/>
      <c r="O2" s="587"/>
      <c r="P2" s="587"/>
      <c r="Q2" s="500"/>
      <c r="R2" s="500"/>
      <c r="S2" s="500"/>
      <c r="T2" s="500"/>
      <c r="U2" s="500"/>
      <c r="V2" s="501"/>
      <c r="W2" s="588" t="s">
        <v>332</v>
      </c>
      <c r="X2" s="589"/>
      <c r="Y2" s="502" t="s">
        <v>225</v>
      </c>
      <c r="Z2" s="502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3"/>
      <c r="AY2" s="503"/>
      <c r="AZ2" s="503"/>
      <c r="BA2" s="503"/>
      <c r="BB2" s="503"/>
      <c r="BC2" s="503"/>
      <c r="BD2" s="503"/>
      <c r="BE2" s="503"/>
      <c r="BF2" s="503"/>
      <c r="BG2" s="503"/>
      <c r="BH2" s="503"/>
      <c r="BI2" s="503"/>
      <c r="BJ2" s="503"/>
      <c r="BK2" s="503"/>
      <c r="BL2" s="503"/>
      <c r="BM2" s="503"/>
      <c r="BN2" s="503"/>
      <c r="BO2" s="503"/>
      <c r="BP2" s="504"/>
      <c r="BQ2" s="393"/>
    </row>
    <row r="3" spans="1:76" s="217" customFormat="1" ht="14.4" customHeight="1" x14ac:dyDescent="0.3">
      <c r="A3" s="636"/>
      <c r="B3" s="636"/>
      <c r="C3" s="593"/>
      <c r="D3" s="595"/>
      <c r="E3" s="596"/>
      <c r="F3" s="600" t="s">
        <v>297</v>
      </c>
      <c r="G3" s="590"/>
      <c r="H3" s="590"/>
      <c r="I3" s="590"/>
      <c r="J3" s="591"/>
      <c r="K3" s="606" t="s">
        <v>301</v>
      </c>
      <c r="L3" s="543"/>
      <c r="M3" s="544"/>
      <c r="N3" s="499"/>
      <c r="O3" s="362"/>
      <c r="P3" s="362"/>
      <c r="Q3" s="367"/>
      <c r="R3" s="367"/>
      <c r="S3" s="370"/>
      <c r="T3" s="370"/>
      <c r="U3" s="370"/>
      <c r="V3" s="505"/>
      <c r="W3" s="590" t="s">
        <v>303</v>
      </c>
      <c r="X3" s="591"/>
      <c r="Y3" s="369"/>
      <c r="Z3" s="369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585" t="s">
        <v>319</v>
      </c>
      <c r="BQ3" s="393"/>
    </row>
    <row r="4" spans="1:76" s="217" customFormat="1" ht="14.4" x14ac:dyDescent="0.3">
      <c r="A4" s="636"/>
      <c r="B4" s="636"/>
      <c r="C4" s="593"/>
      <c r="D4" s="595"/>
      <c r="E4" s="596"/>
      <c r="F4" s="362"/>
      <c r="G4" s="362"/>
      <c r="H4" s="601" t="s">
        <v>296</v>
      </c>
      <c r="I4" s="590"/>
      <c r="J4" s="591"/>
      <c r="K4" s="607"/>
      <c r="L4" s="602" t="s">
        <v>330</v>
      </c>
      <c r="M4" s="601"/>
      <c r="N4" s="548"/>
      <c r="O4" s="362"/>
      <c r="P4" s="362"/>
      <c r="Q4" s="367"/>
      <c r="R4" s="367"/>
      <c r="S4" s="370"/>
      <c r="T4" s="370"/>
      <c r="U4" s="370"/>
      <c r="V4" s="506"/>
      <c r="W4" s="362"/>
      <c r="X4" s="492"/>
      <c r="Y4" s="369"/>
      <c r="Z4" s="369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585"/>
      <c r="BQ4" s="393"/>
    </row>
    <row r="5" spans="1:76" s="217" customFormat="1" ht="14.4" x14ac:dyDescent="0.3">
      <c r="A5" s="636"/>
      <c r="B5" s="636"/>
      <c r="C5" s="594"/>
      <c r="D5" s="597"/>
      <c r="E5" s="598"/>
      <c r="F5" s="362"/>
      <c r="G5" s="362"/>
      <c r="H5" s="603" t="s">
        <v>298</v>
      </c>
      <c r="I5" s="604"/>
      <c r="J5" s="605"/>
      <c r="K5" s="492"/>
      <c r="L5" s="545"/>
      <c r="M5" s="363"/>
      <c r="N5" s="362"/>
      <c r="O5" s="362"/>
      <c r="P5" s="362"/>
      <c r="Q5" s="367"/>
      <c r="R5" s="411"/>
      <c r="S5" s="370"/>
      <c r="T5" s="370"/>
      <c r="U5" s="370"/>
      <c r="V5" s="507"/>
      <c r="W5" s="362"/>
      <c r="X5" s="363"/>
      <c r="Y5" s="369"/>
      <c r="Z5" s="369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586"/>
      <c r="BQ5" s="393"/>
      <c r="BS5" s="474"/>
    </row>
    <row r="6" spans="1:76" s="218" customFormat="1" ht="14.4" x14ac:dyDescent="0.3">
      <c r="A6" s="636"/>
      <c r="B6" s="636"/>
      <c r="C6" s="449" t="s">
        <v>261</v>
      </c>
      <c r="D6" s="365" t="s">
        <v>61</v>
      </c>
      <c r="E6" s="365" t="s">
        <v>61</v>
      </c>
      <c r="F6" s="451" t="s">
        <v>61</v>
      </c>
      <c r="G6" s="365" t="s">
        <v>61</v>
      </c>
      <c r="H6" s="365" t="s">
        <v>61</v>
      </c>
      <c r="I6" s="447" t="s">
        <v>61</v>
      </c>
      <c r="J6" s="448" t="s">
        <v>61</v>
      </c>
      <c r="K6" s="546" t="s">
        <v>299</v>
      </c>
      <c r="L6" s="547" t="s">
        <v>331</v>
      </c>
      <c r="M6" s="454"/>
      <c r="N6" s="454" t="s">
        <v>302</v>
      </c>
      <c r="O6" s="366"/>
      <c r="P6" s="366"/>
      <c r="Q6" s="366"/>
      <c r="R6" s="366"/>
      <c r="S6" s="366"/>
      <c r="T6" s="366"/>
      <c r="U6" s="366"/>
      <c r="V6" s="454"/>
      <c r="W6" s="366"/>
      <c r="X6" s="454"/>
      <c r="Y6" s="366" t="s">
        <v>304</v>
      </c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94"/>
    </row>
    <row r="7" spans="1:76" s="217" customFormat="1" ht="14.4" x14ac:dyDescent="0.3">
      <c r="A7" s="636"/>
      <c r="B7" s="636"/>
      <c r="C7" s="449" t="s">
        <v>305</v>
      </c>
      <c r="D7" s="368">
        <v>1</v>
      </c>
      <c r="E7" s="368">
        <v>2</v>
      </c>
      <c r="F7" s="449">
        <v>3</v>
      </c>
      <c r="G7" s="368">
        <v>4</v>
      </c>
      <c r="H7" s="368">
        <v>5</v>
      </c>
      <c r="I7" s="368">
        <v>6</v>
      </c>
      <c r="J7" s="449">
        <v>7</v>
      </c>
      <c r="K7" s="368">
        <v>8</v>
      </c>
      <c r="L7" s="368">
        <v>9</v>
      </c>
      <c r="M7" s="449">
        <v>10</v>
      </c>
      <c r="N7" s="368">
        <v>11</v>
      </c>
      <c r="O7" s="368">
        <v>12</v>
      </c>
      <c r="P7" s="368">
        <v>13</v>
      </c>
      <c r="Q7" s="368">
        <v>14</v>
      </c>
      <c r="R7" s="368">
        <v>15</v>
      </c>
      <c r="S7" s="368">
        <v>16</v>
      </c>
      <c r="T7" s="368">
        <v>17</v>
      </c>
      <c r="U7" s="368">
        <v>18</v>
      </c>
      <c r="V7" s="449">
        <v>19</v>
      </c>
      <c r="W7" s="368">
        <v>20</v>
      </c>
      <c r="X7" s="449">
        <v>21</v>
      </c>
      <c r="Y7" s="368">
        <v>22</v>
      </c>
      <c r="Z7" s="368">
        <v>23</v>
      </c>
      <c r="AA7" s="368">
        <v>24</v>
      </c>
      <c r="AB7" s="368">
        <v>25</v>
      </c>
      <c r="AC7" s="368">
        <v>26</v>
      </c>
      <c r="AD7" s="368">
        <v>27</v>
      </c>
      <c r="AE7" s="368">
        <v>28</v>
      </c>
      <c r="AF7" s="368">
        <v>29</v>
      </c>
      <c r="AG7" s="368">
        <v>30</v>
      </c>
      <c r="AH7" s="368">
        <v>31</v>
      </c>
      <c r="AI7" s="368">
        <v>32</v>
      </c>
      <c r="AJ7" s="368">
        <v>33</v>
      </c>
      <c r="AK7" s="368">
        <v>34</v>
      </c>
      <c r="AL7" s="368">
        <v>35</v>
      </c>
      <c r="AM7" s="368">
        <v>36</v>
      </c>
      <c r="AN7" s="368">
        <v>37</v>
      </c>
      <c r="AO7" s="368">
        <v>38</v>
      </c>
      <c r="AP7" s="368">
        <v>39</v>
      </c>
      <c r="AQ7" s="368">
        <v>40</v>
      </c>
      <c r="AR7" s="368">
        <v>41</v>
      </c>
      <c r="AS7" s="368">
        <v>42</v>
      </c>
      <c r="AT7" s="368">
        <v>43</v>
      </c>
      <c r="AU7" s="368">
        <v>44</v>
      </c>
      <c r="AV7" s="368">
        <v>45</v>
      </c>
      <c r="AW7" s="368">
        <v>46</v>
      </c>
      <c r="AX7" s="368">
        <v>47</v>
      </c>
      <c r="AY7" s="368">
        <v>48</v>
      </c>
      <c r="AZ7" s="368">
        <v>49</v>
      </c>
      <c r="BA7" s="368">
        <v>50</v>
      </c>
      <c r="BB7" s="368">
        <v>51</v>
      </c>
      <c r="BC7" s="368">
        <v>52</v>
      </c>
      <c r="BD7" s="368">
        <v>53</v>
      </c>
      <c r="BE7" s="368">
        <v>54</v>
      </c>
      <c r="BF7" s="368">
        <v>55</v>
      </c>
      <c r="BG7" s="368">
        <v>56</v>
      </c>
      <c r="BH7" s="368">
        <v>57</v>
      </c>
      <c r="BI7" s="368">
        <v>58</v>
      </c>
      <c r="BJ7" s="368">
        <v>59</v>
      </c>
      <c r="BK7" s="368">
        <v>60</v>
      </c>
      <c r="BL7" s="368">
        <v>61</v>
      </c>
      <c r="BM7" s="368">
        <v>62</v>
      </c>
      <c r="BN7" s="368">
        <v>63</v>
      </c>
      <c r="BO7" s="368">
        <v>64</v>
      </c>
      <c r="BP7" s="368">
        <v>65</v>
      </c>
      <c r="BQ7" s="401"/>
      <c r="BR7" s="164"/>
      <c r="BS7" s="164"/>
      <c r="BT7" s="164"/>
      <c r="BU7" s="164"/>
      <c r="BV7" s="164"/>
      <c r="BW7" s="164"/>
      <c r="BX7" s="164"/>
    </row>
    <row r="8" spans="1:76" s="103" customFormat="1" ht="13.2" x14ac:dyDescent="0.25">
      <c r="A8" s="22" t="s">
        <v>10</v>
      </c>
      <c r="B8" s="22"/>
      <c r="C8" s="453" t="s">
        <v>6</v>
      </c>
      <c r="D8" s="373">
        <v>2023</v>
      </c>
      <c r="E8" s="373">
        <v>2024</v>
      </c>
      <c r="F8" s="450">
        <v>2025</v>
      </c>
      <c r="G8" s="373">
        <v>2026</v>
      </c>
      <c r="H8" s="373">
        <v>2027</v>
      </c>
      <c r="I8" s="373">
        <v>2028</v>
      </c>
      <c r="J8" s="450">
        <v>2029</v>
      </c>
      <c r="K8" s="373">
        <v>2030</v>
      </c>
      <c r="L8" s="373">
        <v>2031</v>
      </c>
      <c r="M8" s="450">
        <v>2032</v>
      </c>
      <c r="N8" s="373">
        <v>2033</v>
      </c>
      <c r="O8" s="373">
        <v>2034</v>
      </c>
      <c r="P8" s="373">
        <v>2035</v>
      </c>
      <c r="Q8" s="373">
        <v>2036</v>
      </c>
      <c r="R8" s="373">
        <v>2037</v>
      </c>
      <c r="S8" s="373">
        <v>2038</v>
      </c>
      <c r="T8" s="373">
        <v>2039</v>
      </c>
      <c r="U8" s="373">
        <v>2040</v>
      </c>
      <c r="V8" s="450">
        <v>2041</v>
      </c>
      <c r="W8" s="373">
        <v>2042</v>
      </c>
      <c r="X8" s="450">
        <v>2043</v>
      </c>
      <c r="Y8" s="373">
        <v>2044</v>
      </c>
      <c r="Z8" s="373">
        <v>2045</v>
      </c>
      <c r="AA8" s="373">
        <v>2046</v>
      </c>
      <c r="AB8" s="373">
        <v>2047</v>
      </c>
      <c r="AC8" s="373">
        <v>2048</v>
      </c>
      <c r="AD8" s="373">
        <v>2049</v>
      </c>
      <c r="AE8" s="373">
        <v>2050</v>
      </c>
      <c r="AF8" s="373">
        <v>2051</v>
      </c>
      <c r="AG8" s="373">
        <v>2052</v>
      </c>
      <c r="AH8" s="373">
        <v>2053</v>
      </c>
      <c r="AI8" s="373">
        <v>2054</v>
      </c>
      <c r="AJ8" s="373">
        <v>2055</v>
      </c>
      <c r="AK8" s="373">
        <v>2056</v>
      </c>
      <c r="AL8" s="373">
        <v>2057</v>
      </c>
      <c r="AM8" s="373">
        <v>2058</v>
      </c>
      <c r="AN8" s="373">
        <v>2059</v>
      </c>
      <c r="AO8" s="373">
        <v>2060</v>
      </c>
      <c r="AP8" s="373">
        <v>2061</v>
      </c>
      <c r="AQ8" s="373">
        <v>2062</v>
      </c>
      <c r="AR8" s="373">
        <v>2063</v>
      </c>
      <c r="AS8" s="373">
        <v>2064</v>
      </c>
      <c r="AT8" s="373">
        <v>2065</v>
      </c>
      <c r="AU8" s="373">
        <v>2066</v>
      </c>
      <c r="AV8" s="373">
        <v>2067</v>
      </c>
      <c r="AW8" s="373">
        <v>2068</v>
      </c>
      <c r="AX8" s="373">
        <v>2069</v>
      </c>
      <c r="AY8" s="373">
        <v>2070</v>
      </c>
      <c r="AZ8" s="373">
        <v>2071</v>
      </c>
      <c r="BA8" s="373">
        <v>2072</v>
      </c>
      <c r="BB8" s="373">
        <v>2073</v>
      </c>
      <c r="BC8" s="373">
        <v>2074</v>
      </c>
      <c r="BD8" s="373">
        <v>2075</v>
      </c>
      <c r="BE8" s="373">
        <v>2076</v>
      </c>
      <c r="BF8" s="373">
        <v>2077</v>
      </c>
      <c r="BG8" s="373">
        <v>2078</v>
      </c>
      <c r="BH8" s="373">
        <v>2079</v>
      </c>
      <c r="BI8" s="373">
        <v>2080</v>
      </c>
      <c r="BJ8" s="373">
        <v>2081</v>
      </c>
      <c r="BK8" s="373">
        <v>2082</v>
      </c>
      <c r="BL8" s="373">
        <v>2083</v>
      </c>
      <c r="BM8" s="373">
        <v>2084</v>
      </c>
      <c r="BN8" s="373">
        <v>2085</v>
      </c>
      <c r="BO8" s="373">
        <v>2086</v>
      </c>
      <c r="BP8" s="373">
        <v>2087</v>
      </c>
      <c r="BQ8" s="402"/>
    </row>
    <row r="9" spans="1:76" s="51" customFormat="1" ht="15.6" customHeight="1" x14ac:dyDescent="0.25">
      <c r="A9" s="70"/>
      <c r="B9" s="71"/>
      <c r="C9" s="71"/>
      <c r="D9" s="71"/>
      <c r="E9" s="71"/>
      <c r="F9" s="71"/>
      <c r="G9" s="71"/>
      <c r="H9" s="72"/>
      <c r="I9" s="72"/>
      <c r="J9" s="72"/>
      <c r="K9" s="498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498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151"/>
      <c r="BL9" s="151"/>
      <c r="BM9" s="151"/>
      <c r="BN9" s="151"/>
      <c r="BO9" s="151"/>
      <c r="BQ9" s="75"/>
      <c r="BS9" s="457"/>
    </row>
    <row r="10" spans="1:76" ht="14.4" x14ac:dyDescent="0.3">
      <c r="A10" s="66"/>
      <c r="B10" s="52" t="s">
        <v>1</v>
      </c>
      <c r="C10" s="49" t="s">
        <v>8</v>
      </c>
      <c r="D10" s="45">
        <f t="shared" ref="D10:K10" si="0">(D61+D17)</f>
        <v>0</v>
      </c>
      <c r="E10" s="45">
        <f t="shared" si="0"/>
        <v>0</v>
      </c>
      <c r="F10" s="45">
        <f t="shared" si="0"/>
        <v>0</v>
      </c>
      <c r="G10" s="45">
        <f t="shared" si="0"/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5">
        <f t="shared" si="0"/>
        <v>125.96419888843639</v>
      </c>
      <c r="L10" s="45">
        <f t="shared" ref="L10:AL10" si="1">(L61+L17)</f>
        <v>161.16468705291527</v>
      </c>
      <c r="M10" s="45">
        <f t="shared" si="1"/>
        <v>189.34745873807464</v>
      </c>
      <c r="N10" s="45">
        <f t="shared" si="1"/>
        <v>210.77534240655103</v>
      </c>
      <c r="O10" s="45">
        <f t="shared" si="1"/>
        <v>224.61147191871183</v>
      </c>
      <c r="P10" s="45">
        <f t="shared" si="1"/>
        <v>225.91943087738818</v>
      </c>
      <c r="Q10" s="45">
        <f t="shared" si="1"/>
        <v>226.93751393093771</v>
      </c>
      <c r="R10" s="45">
        <f t="shared" si="1"/>
        <v>229.69241247686227</v>
      </c>
      <c r="S10" s="45">
        <f t="shared" si="1"/>
        <v>230.71049553041181</v>
      </c>
      <c r="T10" s="45">
        <f t="shared" si="1"/>
        <v>231.41246233548631</v>
      </c>
      <c r="U10" s="45">
        <f t="shared" si="1"/>
        <v>233.54557906941241</v>
      </c>
      <c r="V10" s="45">
        <f t="shared" si="1"/>
        <v>234.15108323533707</v>
      </c>
      <c r="W10" s="45">
        <f t="shared" si="1"/>
        <v>241.78698026882785</v>
      </c>
      <c r="X10" s="45">
        <f t="shared" si="1"/>
        <v>250.67819198504208</v>
      </c>
      <c r="Y10" s="45">
        <f t="shared" si="1"/>
        <v>259.08984013866342</v>
      </c>
      <c r="Z10" s="45">
        <f t="shared" si="1"/>
        <v>260.71391534581477</v>
      </c>
      <c r="AA10" s="45">
        <f t="shared" si="1"/>
        <v>263.59230426792368</v>
      </c>
      <c r="AB10" s="45">
        <f t="shared" si="1"/>
        <v>263.97815482452319</v>
      </c>
      <c r="AC10" s="45">
        <f t="shared" si="1"/>
        <v>264.90026322660003</v>
      </c>
      <c r="AD10" s="45">
        <f t="shared" si="1"/>
        <v>265.31284211422491</v>
      </c>
      <c r="AE10" s="45">
        <f t="shared" si="1"/>
        <v>266.11127155844929</v>
      </c>
      <c r="AF10" s="45">
        <f t="shared" si="1"/>
        <v>266.52385044607422</v>
      </c>
      <c r="AG10" s="45">
        <f t="shared" si="1"/>
        <v>266.81323836352385</v>
      </c>
      <c r="AH10" s="45">
        <f t="shared" si="1"/>
        <v>267.63888412645076</v>
      </c>
      <c r="AI10" s="45">
        <f t="shared" si="1"/>
        <v>268.05146301407569</v>
      </c>
      <c r="AJ10" s="45">
        <f t="shared" si="1"/>
        <v>268.24438829237545</v>
      </c>
      <c r="AK10" s="45">
        <f t="shared" si="1"/>
        <v>268.65696718000032</v>
      </c>
      <c r="AL10" s="45">
        <f t="shared" si="1"/>
        <v>268.84989245830008</v>
      </c>
      <c r="AM10" s="45">
        <f t="shared" ref="AM10:BP10" si="2">(AM61+AM17)</f>
        <v>270.58621996299792</v>
      </c>
      <c r="AN10" s="45">
        <f t="shared" si="2"/>
        <v>270.99879885062279</v>
      </c>
      <c r="AO10" s="45">
        <f t="shared" si="2"/>
        <v>272.01736989184951</v>
      </c>
      <c r="AP10" s="45">
        <f t="shared" si="2"/>
        <v>272.11383253099939</v>
      </c>
      <c r="AQ10" s="45">
        <f t="shared" si="2"/>
        <v>272.52641141862426</v>
      </c>
      <c r="AR10" s="45">
        <f t="shared" si="2"/>
        <v>272.71933669692402</v>
      </c>
      <c r="AS10" s="45">
        <f t="shared" si="2"/>
        <v>272.81579933607389</v>
      </c>
      <c r="AT10" s="45">
        <f t="shared" si="2"/>
        <v>273.13191558454889</v>
      </c>
      <c r="AU10" s="45">
        <f t="shared" si="2"/>
        <v>273.42130350199852</v>
      </c>
      <c r="AV10" s="45">
        <f t="shared" si="2"/>
        <v>273.64095711132364</v>
      </c>
      <c r="AW10" s="45">
        <f t="shared" si="2"/>
        <v>273.83388238962345</v>
      </c>
      <c r="AX10" s="45">
        <f t="shared" si="2"/>
        <v>273.93034502877333</v>
      </c>
      <c r="AY10" s="45">
        <f t="shared" si="2"/>
        <v>274.24646127724827</v>
      </c>
      <c r="AZ10" s="45">
        <f t="shared" si="2"/>
        <v>274.34292391639821</v>
      </c>
      <c r="BA10" s="45">
        <f t="shared" si="2"/>
        <v>274.94891607</v>
      </c>
      <c r="BB10" s="45">
        <f t="shared" si="2"/>
        <v>275.04537870914987</v>
      </c>
      <c r="BC10" s="45">
        <f t="shared" si="2"/>
        <v>275.26503231847499</v>
      </c>
      <c r="BD10" s="45">
        <f t="shared" si="2"/>
        <v>275.36149495762493</v>
      </c>
      <c r="BE10" s="45">
        <f t="shared" si="2"/>
        <v>275.55442023592468</v>
      </c>
      <c r="BF10" s="45">
        <f t="shared" si="2"/>
        <v>275.65088287507456</v>
      </c>
      <c r="BG10" s="45">
        <f t="shared" si="2"/>
        <v>277.73084235295903</v>
      </c>
      <c r="BH10" s="45">
        <f t="shared" si="2"/>
        <v>277.82730499210891</v>
      </c>
      <c r="BI10" s="45">
        <f t="shared" si="2"/>
        <v>277.92376763125878</v>
      </c>
      <c r="BJ10" s="45">
        <f t="shared" si="2"/>
        <v>278.11669290955854</v>
      </c>
      <c r="BK10" s="45">
        <f t="shared" si="2"/>
        <v>278.33634651888372</v>
      </c>
      <c r="BL10" s="45">
        <f t="shared" si="2"/>
        <v>278.33634651888372</v>
      </c>
      <c r="BM10" s="45">
        <f t="shared" si="2"/>
        <v>278.52927179718347</v>
      </c>
      <c r="BN10" s="45">
        <f t="shared" si="2"/>
        <v>278.62573443633335</v>
      </c>
      <c r="BO10" s="45">
        <f t="shared" si="2"/>
        <v>278.62573443633335</v>
      </c>
      <c r="BP10" s="45">
        <f t="shared" si="2"/>
        <v>278.94185068480834</v>
      </c>
      <c r="BQ10" s="319"/>
      <c r="BW10" s="174"/>
    </row>
    <row r="11" spans="1:76" ht="14.4" x14ac:dyDescent="0.3">
      <c r="A11" s="66"/>
      <c r="B11" s="74" t="s">
        <v>0</v>
      </c>
      <c r="C11" s="49" t="s">
        <v>8</v>
      </c>
      <c r="D11" s="43">
        <f t="shared" ref="D11:K12" si="3">D81</f>
        <v>0</v>
      </c>
      <c r="E11" s="43">
        <f t="shared" si="3"/>
        <v>0</v>
      </c>
      <c r="F11" s="43">
        <f t="shared" si="3"/>
        <v>0</v>
      </c>
      <c r="G11" s="43">
        <f t="shared" si="3"/>
        <v>0</v>
      </c>
      <c r="H11" s="43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244.67918571074432</v>
      </c>
      <c r="L11" s="43">
        <f t="shared" ref="L11:AK11" si="4">L81</f>
        <v>600.15332950505922</v>
      </c>
      <c r="M11" s="43">
        <f t="shared" si="4"/>
        <v>857.51331097927186</v>
      </c>
      <c r="N11" s="43">
        <f t="shared" si="4"/>
        <v>1168.7494088261478</v>
      </c>
      <c r="O11" s="43">
        <f t="shared" si="4"/>
        <v>1332.4567524197687</v>
      </c>
      <c r="P11" s="43">
        <f t="shared" si="4"/>
        <v>1363.8302174186674</v>
      </c>
      <c r="Q11" s="43">
        <f t="shared" si="4"/>
        <v>1394.2701260091421</v>
      </c>
      <c r="R11" s="43">
        <f t="shared" si="4"/>
        <v>1423.7713888441542</v>
      </c>
      <c r="S11" s="43">
        <f t="shared" si="4"/>
        <v>1451.9860492679086</v>
      </c>
      <c r="T11" s="43">
        <f t="shared" si="4"/>
        <v>1479.2698046665141</v>
      </c>
      <c r="U11" s="43">
        <f t="shared" si="4"/>
        <v>1530.9247945477093</v>
      </c>
      <c r="V11" s="43">
        <f t="shared" si="4"/>
        <v>1551.6680707546766</v>
      </c>
      <c r="W11" s="43">
        <f t="shared" si="4"/>
        <v>1572.4109262957354</v>
      </c>
      <c r="X11" s="43">
        <f t="shared" si="4"/>
        <v>1592.1909173614974</v>
      </c>
      <c r="Y11" s="43">
        <f t="shared" si="4"/>
        <v>1638.4680161057088</v>
      </c>
      <c r="Z11" s="43">
        <f t="shared" si="4"/>
        <v>1686.0635603465869</v>
      </c>
      <c r="AA11" s="43">
        <f t="shared" si="4"/>
        <v>1722.8304321905136</v>
      </c>
      <c r="AB11" s="43">
        <f t="shared" si="4"/>
        <v>1738.3610840446952</v>
      </c>
      <c r="AC11" s="43">
        <f t="shared" si="4"/>
        <v>1753.1208875969828</v>
      </c>
      <c r="AD11" s="43">
        <f t="shared" si="4"/>
        <v>1767.1542994145755</v>
      </c>
      <c r="AE11" s="43">
        <f t="shared" si="4"/>
        <v>1791.161357605027</v>
      </c>
      <c r="AF11" s="43">
        <f t="shared" si="4"/>
        <v>1803.9548002124859</v>
      </c>
      <c r="AG11" s="43">
        <f t="shared" si="4"/>
        <v>1816.1430747080001</v>
      </c>
      <c r="AH11" s="43">
        <f t="shared" si="4"/>
        <v>1827.7644726291351</v>
      </c>
      <c r="AI11" s="43">
        <f t="shared" si="4"/>
        <v>1838.8552461489062</v>
      </c>
      <c r="AJ11" s="43">
        <f t="shared" si="4"/>
        <v>1849.4495565963864</v>
      </c>
      <c r="AK11" s="43">
        <f t="shared" si="4"/>
        <v>1859.5794654424963</v>
      </c>
      <c r="AL11" s="43">
        <f t="shared" ref="AL11:BO11" si="5">AL81</f>
        <v>1869.2749589590233</v>
      </c>
      <c r="AM11" s="43">
        <f t="shared" si="5"/>
        <v>1878.563998928453</v>
      </c>
      <c r="AN11" s="43">
        <f t="shared" si="5"/>
        <v>1887.4725928992866</v>
      </c>
      <c r="AO11" s="43">
        <f t="shared" si="5"/>
        <v>1907.0921094028583</v>
      </c>
      <c r="AP11" s="43">
        <f t="shared" si="5"/>
        <v>1915.3415343013746</v>
      </c>
      <c r="AQ11" s="43">
        <f t="shared" si="5"/>
        <v>1923.2754905100319</v>
      </c>
      <c r="AR11" s="43">
        <f t="shared" si="5"/>
        <v>1930.9131995523958</v>
      </c>
      <c r="AS11" s="43">
        <f t="shared" si="5"/>
        <v>1938.2724040828514</v>
      </c>
      <c r="AT11" s="43">
        <f t="shared" si="5"/>
        <v>1945.3694702565977</v>
      </c>
      <c r="AU11" s="43">
        <f t="shared" si="5"/>
        <v>1952.219487409594</v>
      </c>
      <c r="AV11" s="43">
        <f t="shared" si="5"/>
        <v>1958.8363640363543</v>
      </c>
      <c r="AW11" s="43">
        <f t="shared" si="5"/>
        <v>1965.2329193570304</v>
      </c>
      <c r="AX11" s="43">
        <f t="shared" si="5"/>
        <v>1971.4209700106778</v>
      </c>
      <c r="AY11" s="43">
        <f t="shared" si="5"/>
        <v>1977.3696331321512</v>
      </c>
      <c r="AZ11" s="43">
        <f t="shared" si="5"/>
        <v>1983.172454021405</v>
      </c>
      <c r="BA11" s="43">
        <f t="shared" si="5"/>
        <v>1988.7969966590126</v>
      </c>
      <c r="BB11" s="43">
        <f t="shared" si="5"/>
        <v>1994.2518303457473</v>
      </c>
      <c r="BC11" s="43">
        <f t="shared" si="5"/>
        <v>1999.5448775124007</v>
      </c>
      <c r="BD11" s="43">
        <f t="shared" si="5"/>
        <v>2004.6834698452037</v>
      </c>
      <c r="BE11" s="43">
        <f t="shared" si="5"/>
        <v>2009.6743998720226</v>
      </c>
      <c r="BF11" s="43">
        <f t="shared" si="5"/>
        <v>2014.5239682701542</v>
      </c>
      <c r="BG11" s="43">
        <f t="shared" si="5"/>
        <v>2019.2380271664317</v>
      </c>
      <c r="BH11" s="43">
        <f t="shared" si="5"/>
        <v>2023.8220197029143</v>
      </c>
      <c r="BI11" s="43">
        <f t="shared" si="5"/>
        <v>2028.2431822320909</v>
      </c>
      <c r="BJ11" s="43">
        <f t="shared" si="5"/>
        <v>2032.5454885758622</v>
      </c>
      <c r="BK11" s="43">
        <f t="shared" si="5"/>
        <v>2036.7712807887656</v>
      </c>
      <c r="BL11" s="43">
        <f t="shared" si="5"/>
        <v>2040.8792625208273</v>
      </c>
      <c r="BM11" s="43">
        <f t="shared" si="5"/>
        <v>2044.8794743204726</v>
      </c>
      <c r="BN11" s="43">
        <f t="shared" si="5"/>
        <v>2048.7755634536329</v>
      </c>
      <c r="BO11" s="43">
        <f t="shared" si="5"/>
        <v>2052.570961364198</v>
      </c>
      <c r="BP11" s="43">
        <f t="shared" ref="BP11" si="6">BP81</f>
        <v>2056.2689022878271</v>
      </c>
      <c r="BQ11" s="319"/>
      <c r="BR11" s="69"/>
      <c r="BW11" s="69"/>
    </row>
    <row r="12" spans="1:76" ht="14.4" x14ac:dyDescent="0.3">
      <c r="A12" s="66"/>
      <c r="B12" s="74" t="s">
        <v>360</v>
      </c>
      <c r="C12" s="49" t="s">
        <v>8</v>
      </c>
      <c r="D12" s="43">
        <f t="shared" si="3"/>
        <v>0</v>
      </c>
      <c r="E12" s="43">
        <f t="shared" si="3"/>
        <v>0</v>
      </c>
      <c r="F12" s="43">
        <f t="shared" si="3"/>
        <v>0</v>
      </c>
      <c r="G12" s="43">
        <f t="shared" si="3"/>
        <v>0</v>
      </c>
      <c r="H12" s="43">
        <f t="shared" si="3"/>
        <v>0</v>
      </c>
      <c r="I12" s="43">
        <f t="shared" si="3"/>
        <v>0</v>
      </c>
      <c r="J12" s="43">
        <f t="shared" si="3"/>
        <v>0</v>
      </c>
      <c r="K12" s="43">
        <f>K107</f>
        <v>16.678952306963133</v>
      </c>
      <c r="L12" s="43">
        <f t="shared" ref="L12:BP12" si="7">L107</f>
        <v>34.259310745108849</v>
      </c>
      <c r="M12" s="43">
        <f t="shared" si="7"/>
        <v>47.108734637280591</v>
      </c>
      <c r="N12" s="43">
        <f t="shared" si="7"/>
        <v>62.078613805471448</v>
      </c>
      <c r="O12" s="43">
        <f t="shared" si="7"/>
        <v>70.068070095231619</v>
      </c>
      <c r="P12" s="43">
        <f t="shared" si="7"/>
        <v>71.538734173322496</v>
      </c>
      <c r="Q12" s="43">
        <f t="shared" si="7"/>
        <v>72.954343797303594</v>
      </c>
      <c r="R12" s="43">
        <f t="shared" si="7"/>
        <v>74.405871059445744</v>
      </c>
      <c r="S12" s="43">
        <f t="shared" si="7"/>
        <v>75.721344515924415</v>
      </c>
      <c r="T12" s="43">
        <f t="shared" si="7"/>
        <v>76.980702015090017</v>
      </c>
      <c r="U12" s="43">
        <f t="shared" si="7"/>
        <v>79.401166812770484</v>
      </c>
      <c r="V12" s="43">
        <f t="shared" si="7"/>
        <v>80.361861929550614</v>
      </c>
      <c r="W12" s="43">
        <f t="shared" si="7"/>
        <v>81.63890579540535</v>
      </c>
      <c r="X12" s="43">
        <f t="shared" si="7"/>
        <v>82.929109920594271</v>
      </c>
      <c r="Y12" s="43">
        <f t="shared" si="7"/>
        <v>85.390103530996754</v>
      </c>
      <c r="Z12" s="43">
        <f t="shared" si="7"/>
        <v>87.604986406158076</v>
      </c>
      <c r="AA12" s="43">
        <f t="shared" si="7"/>
        <v>89.389023140629675</v>
      </c>
      <c r="AB12" s="43">
        <f t="shared" si="7"/>
        <v>90.105265749114821</v>
      </c>
      <c r="AC12" s="43">
        <f t="shared" si="7"/>
        <v>90.810951787061214</v>
      </c>
      <c r="AD12" s="43">
        <f t="shared" si="7"/>
        <v>91.461021368796025</v>
      </c>
      <c r="AE12" s="43">
        <f t="shared" si="7"/>
        <v>92.577268312356424</v>
      </c>
      <c r="AF12" s="43">
        <f t="shared" si="7"/>
        <v>93.171539279635198</v>
      </c>
      <c r="AG12" s="43">
        <f t="shared" si="7"/>
        <v>93.733034088218588</v>
      </c>
      <c r="AH12" s="43">
        <f t="shared" si="7"/>
        <v>94.293151054001356</v>
      </c>
      <c r="AI12" s="43">
        <f t="shared" si="7"/>
        <v>94.810801912334171</v>
      </c>
      <c r="AJ12" s="43">
        <f t="shared" si="7"/>
        <v>95.296227519994289</v>
      </c>
      <c r="AK12" s="43">
        <f t="shared" si="7"/>
        <v>95.770639468012334</v>
      </c>
      <c r="AL12" s="43">
        <f t="shared" si="7"/>
        <v>96.215618313779558</v>
      </c>
      <c r="AM12" s="43">
        <f t="shared" si="7"/>
        <v>96.711759850115286</v>
      </c>
      <c r="AN12" s="43">
        <f t="shared" si="7"/>
        <v>97.131212628745914</v>
      </c>
      <c r="AO12" s="43">
        <f t="shared" si="7"/>
        <v>98.059926568261844</v>
      </c>
      <c r="AP12" s="43">
        <f t="shared" si="7"/>
        <v>98.435491507456831</v>
      </c>
      <c r="AQ12" s="43">
        <f t="shared" si="7"/>
        <v>98.811085586789531</v>
      </c>
      <c r="AR12" s="43">
        <f t="shared" si="7"/>
        <v>99.163464131219385</v>
      </c>
      <c r="AS12" s="43">
        <f t="shared" si="7"/>
        <v>99.498969153851633</v>
      </c>
      <c r="AT12" s="43">
        <f t="shared" si="7"/>
        <v>99.83256236285159</v>
      </c>
      <c r="AU12" s="43">
        <f t="shared" si="7"/>
        <v>100.15383559102165</v>
      </c>
      <c r="AV12" s="43">
        <f t="shared" si="7"/>
        <v>100.46147945164552</v>
      </c>
      <c r="AW12" s="43">
        <f t="shared" si="7"/>
        <v>100.75800607859941</v>
      </c>
      <c r="AX12" s="43">
        <f t="shared" si="7"/>
        <v>101.0408091767753</v>
      </c>
      <c r="AY12" s="43">
        <f t="shared" si="7"/>
        <v>101.32272424842297</v>
      </c>
      <c r="AZ12" s="43">
        <f t="shared" si="7"/>
        <v>101.58819200720113</v>
      </c>
      <c r="BA12" s="43">
        <f t="shared" si="7"/>
        <v>101.86856607280556</v>
      </c>
      <c r="BB12" s="43">
        <f t="shared" si="7"/>
        <v>102.11837440747036</v>
      </c>
      <c r="BC12" s="43">
        <f t="shared" si="7"/>
        <v>102.3664459423894</v>
      </c>
      <c r="BD12" s="43">
        <f t="shared" si="7"/>
        <v>102.6020234161273</v>
      </c>
      <c r="BE12" s="43">
        <f t="shared" si="7"/>
        <v>102.83529690485763</v>
      </c>
      <c r="BF12" s="43">
        <f t="shared" si="7"/>
        <v>103.05786830153529</v>
      </c>
      <c r="BG12" s="43">
        <f t="shared" si="7"/>
        <v>103.36359912837258</v>
      </c>
      <c r="BH12" s="43">
        <f t="shared" si="7"/>
        <v>103.57421961127605</v>
      </c>
      <c r="BI12" s="43">
        <f t="shared" si="7"/>
        <v>103.77751274385072</v>
      </c>
      <c r="BJ12" s="43">
        <f t="shared" si="7"/>
        <v>103.97979816684392</v>
      </c>
      <c r="BK12" s="43">
        <f t="shared" si="7"/>
        <v>104.17984322884421</v>
      </c>
      <c r="BL12" s="43">
        <f t="shared" si="7"/>
        <v>104.364702406787</v>
      </c>
      <c r="BM12" s="43">
        <f t="shared" si="7"/>
        <v>104.55339357529451</v>
      </c>
      <c r="BN12" s="43">
        <f t="shared" si="7"/>
        <v>104.73305840504848</v>
      </c>
      <c r="BO12" s="43">
        <f t="shared" si="7"/>
        <v>104.90385131102391</v>
      </c>
      <c r="BP12" s="43">
        <f t="shared" si="7"/>
        <v>105.08448388376858</v>
      </c>
      <c r="BQ12" s="319"/>
      <c r="BR12" s="69"/>
      <c r="BW12" s="69"/>
    </row>
    <row r="13" spans="1:76" ht="14.4" x14ac:dyDescent="0.3">
      <c r="A13" s="66"/>
      <c r="B13" s="74" t="s">
        <v>2</v>
      </c>
      <c r="C13" s="49" t="s">
        <v>8</v>
      </c>
      <c r="D13" s="43">
        <f t="shared" ref="D13:K13" si="8">+D111</f>
        <v>0</v>
      </c>
      <c r="E13" s="43">
        <f t="shared" si="8"/>
        <v>0</v>
      </c>
      <c r="F13" s="43">
        <f t="shared" si="8"/>
        <v>0</v>
      </c>
      <c r="G13" s="43">
        <f t="shared" si="8"/>
        <v>0</v>
      </c>
      <c r="H13" s="43">
        <f t="shared" si="8"/>
        <v>0</v>
      </c>
      <c r="I13" s="43">
        <f t="shared" si="8"/>
        <v>0</v>
      </c>
      <c r="J13" s="43">
        <f t="shared" si="8"/>
        <v>0</v>
      </c>
      <c r="K13" s="43">
        <f t="shared" si="8"/>
        <v>24.763708008008468</v>
      </c>
      <c r="L13" s="43">
        <f t="shared" ref="L13:AK13" si="9">+L111</f>
        <v>25.072080081214878</v>
      </c>
      <c r="M13" s="43">
        <f t="shared" si="9"/>
        <v>25.072080081214878</v>
      </c>
      <c r="N13" s="43">
        <f t="shared" si="9"/>
        <v>29.567542664451832</v>
      </c>
      <c r="O13" s="43">
        <f t="shared" si="9"/>
        <v>29.567542664451832</v>
      </c>
      <c r="P13" s="43">
        <f t="shared" si="9"/>
        <v>29.567542664451832</v>
      </c>
      <c r="Q13" s="43">
        <f t="shared" si="9"/>
        <v>29.567542664451832</v>
      </c>
      <c r="R13" s="43">
        <f t="shared" si="9"/>
        <v>29.567542664451832</v>
      </c>
      <c r="S13" s="43">
        <f t="shared" si="9"/>
        <v>29.567542664451832</v>
      </c>
      <c r="T13" s="43">
        <f t="shared" si="9"/>
        <v>29.567542664451832</v>
      </c>
      <c r="U13" s="43">
        <f t="shared" si="9"/>
        <v>29.567542664451832</v>
      </c>
      <c r="V13" s="43">
        <f t="shared" si="9"/>
        <v>29.567542664451832</v>
      </c>
      <c r="W13" s="43">
        <f t="shared" si="9"/>
        <v>29.567542664451832</v>
      </c>
      <c r="X13" s="43">
        <f t="shared" si="9"/>
        <v>29.567542664451832</v>
      </c>
      <c r="Y13" s="43">
        <f t="shared" si="9"/>
        <v>29.567542664451832</v>
      </c>
      <c r="Z13" s="43">
        <f t="shared" si="9"/>
        <v>29.567542664451832</v>
      </c>
      <c r="AA13" s="43">
        <f t="shared" si="9"/>
        <v>29.567542664451832</v>
      </c>
      <c r="AB13" s="43">
        <f t="shared" si="9"/>
        <v>29.567542664451832</v>
      </c>
      <c r="AC13" s="43">
        <f t="shared" si="9"/>
        <v>29.567542664451832</v>
      </c>
      <c r="AD13" s="43">
        <f t="shared" si="9"/>
        <v>29.567542664451832</v>
      </c>
      <c r="AE13" s="43">
        <f t="shared" si="9"/>
        <v>29.567542664451832</v>
      </c>
      <c r="AF13" s="43">
        <f t="shared" si="9"/>
        <v>29.567542664451832</v>
      </c>
      <c r="AG13" s="43">
        <f t="shared" si="9"/>
        <v>29.567542664451832</v>
      </c>
      <c r="AH13" s="43">
        <f t="shared" si="9"/>
        <v>29.567542664451832</v>
      </c>
      <c r="AI13" s="43">
        <f t="shared" si="9"/>
        <v>29.567542664451832</v>
      </c>
      <c r="AJ13" s="43">
        <f t="shared" si="9"/>
        <v>29.567542664451832</v>
      </c>
      <c r="AK13" s="43">
        <f t="shared" si="9"/>
        <v>29.567542664451832</v>
      </c>
      <c r="AL13" s="43">
        <f t="shared" ref="AL13:BO13" si="10">+AL111</f>
        <v>29.567542664451832</v>
      </c>
      <c r="AM13" s="43">
        <f t="shared" si="10"/>
        <v>29.567542664451832</v>
      </c>
      <c r="AN13" s="43">
        <f t="shared" si="10"/>
        <v>29.567542664451832</v>
      </c>
      <c r="AO13" s="43">
        <f t="shared" si="10"/>
        <v>29.567542664451832</v>
      </c>
      <c r="AP13" s="43">
        <f t="shared" si="10"/>
        <v>29.567542664451832</v>
      </c>
      <c r="AQ13" s="43">
        <f t="shared" si="10"/>
        <v>29.567542664451832</v>
      </c>
      <c r="AR13" s="43">
        <f t="shared" si="10"/>
        <v>29.567542664451832</v>
      </c>
      <c r="AS13" s="43">
        <f t="shared" si="10"/>
        <v>29.567542664451832</v>
      </c>
      <c r="AT13" s="43">
        <f t="shared" si="10"/>
        <v>29.567542664451832</v>
      </c>
      <c r="AU13" s="43">
        <f t="shared" si="10"/>
        <v>29.567542664451832</v>
      </c>
      <c r="AV13" s="43">
        <f t="shared" si="10"/>
        <v>29.567542664451832</v>
      </c>
      <c r="AW13" s="43">
        <f t="shared" si="10"/>
        <v>29.567542664451832</v>
      </c>
      <c r="AX13" s="43">
        <f t="shared" si="10"/>
        <v>29.567542664451832</v>
      </c>
      <c r="AY13" s="43">
        <f t="shared" si="10"/>
        <v>29.567542664451832</v>
      </c>
      <c r="AZ13" s="43">
        <f t="shared" si="10"/>
        <v>29.567542664451832</v>
      </c>
      <c r="BA13" s="43">
        <f t="shared" si="10"/>
        <v>29.567542664451832</v>
      </c>
      <c r="BB13" s="43">
        <f t="shared" si="10"/>
        <v>29.567542664451832</v>
      </c>
      <c r="BC13" s="43">
        <f t="shared" si="10"/>
        <v>29.567542664451832</v>
      </c>
      <c r="BD13" s="43">
        <f t="shared" si="10"/>
        <v>29.567542664451832</v>
      </c>
      <c r="BE13" s="43">
        <f t="shared" si="10"/>
        <v>29.567542664451832</v>
      </c>
      <c r="BF13" s="43">
        <f t="shared" si="10"/>
        <v>29.567542664451832</v>
      </c>
      <c r="BG13" s="43">
        <f t="shared" si="10"/>
        <v>29.567542664451832</v>
      </c>
      <c r="BH13" s="43">
        <f t="shared" si="10"/>
        <v>29.567542664451832</v>
      </c>
      <c r="BI13" s="43">
        <f t="shared" si="10"/>
        <v>29.567542664451832</v>
      </c>
      <c r="BJ13" s="43">
        <f t="shared" si="10"/>
        <v>29.567542664451832</v>
      </c>
      <c r="BK13" s="43">
        <f t="shared" si="10"/>
        <v>29.567542664451832</v>
      </c>
      <c r="BL13" s="43">
        <f t="shared" si="10"/>
        <v>29.567542664451832</v>
      </c>
      <c r="BM13" s="43">
        <f t="shared" si="10"/>
        <v>29.567542664451832</v>
      </c>
      <c r="BN13" s="43">
        <f t="shared" si="10"/>
        <v>29.567542664451832</v>
      </c>
      <c r="BO13" s="43">
        <f t="shared" si="10"/>
        <v>29.567542664451832</v>
      </c>
      <c r="BP13" s="43">
        <f t="shared" ref="BP13" si="11">+BP111</f>
        <v>29.567542664451832</v>
      </c>
      <c r="BQ13" s="319"/>
      <c r="BR13" s="222"/>
    </row>
    <row r="14" spans="1:76" ht="14.4" x14ac:dyDescent="0.3">
      <c r="A14" s="66"/>
      <c r="B14" s="219" t="s">
        <v>54</v>
      </c>
      <c r="C14" s="220" t="s">
        <v>8</v>
      </c>
      <c r="D14" s="221">
        <f t="shared" ref="D14:K14" si="12">SUM(D10:D13)</f>
        <v>0</v>
      </c>
      <c r="E14" s="221">
        <f t="shared" si="12"/>
        <v>0</v>
      </c>
      <c r="F14" s="221">
        <f t="shared" si="12"/>
        <v>0</v>
      </c>
      <c r="G14" s="221">
        <f t="shared" si="12"/>
        <v>0</v>
      </c>
      <c r="H14" s="221">
        <f t="shared" si="12"/>
        <v>0</v>
      </c>
      <c r="I14" s="221">
        <f t="shared" si="12"/>
        <v>0</v>
      </c>
      <c r="J14" s="221">
        <f t="shared" si="12"/>
        <v>0</v>
      </c>
      <c r="K14" s="221">
        <f t="shared" si="12"/>
        <v>412.0860449141523</v>
      </c>
      <c r="L14" s="221">
        <f t="shared" ref="L14:BO14" si="13">SUM(L10:L13)</f>
        <v>820.64940738429823</v>
      </c>
      <c r="M14" s="221">
        <f t="shared" si="13"/>
        <v>1119.041584435842</v>
      </c>
      <c r="N14" s="221">
        <f t="shared" si="13"/>
        <v>1471.1709077026221</v>
      </c>
      <c r="O14" s="221">
        <f t="shared" si="13"/>
        <v>1656.7038370981641</v>
      </c>
      <c r="P14" s="221">
        <f t="shared" si="13"/>
        <v>1690.8559251338299</v>
      </c>
      <c r="Q14" s="221">
        <f t="shared" si="13"/>
        <v>1723.7295264018353</v>
      </c>
      <c r="R14" s="221">
        <f t="shared" si="13"/>
        <v>1757.437215044914</v>
      </c>
      <c r="S14" s="221">
        <f t="shared" si="13"/>
        <v>1787.9854319786966</v>
      </c>
      <c r="T14" s="221">
        <f t="shared" si="13"/>
        <v>1817.2305116815421</v>
      </c>
      <c r="U14" s="221">
        <f t="shared" si="13"/>
        <v>1873.4390830943441</v>
      </c>
      <c r="V14" s="221">
        <f t="shared" si="13"/>
        <v>1895.7485585840159</v>
      </c>
      <c r="W14" s="221">
        <f t="shared" si="13"/>
        <v>1925.4043550244205</v>
      </c>
      <c r="X14" s="221">
        <f t="shared" si="13"/>
        <v>1955.3657619315857</v>
      </c>
      <c r="Y14" s="221">
        <f t="shared" si="13"/>
        <v>2012.5155024398209</v>
      </c>
      <c r="Z14" s="221">
        <f t="shared" si="13"/>
        <v>2063.9500047630117</v>
      </c>
      <c r="AA14" s="221">
        <f t="shared" si="13"/>
        <v>2105.3793022635191</v>
      </c>
      <c r="AB14" s="221">
        <f t="shared" si="13"/>
        <v>2122.0120472827853</v>
      </c>
      <c r="AC14" s="221">
        <f t="shared" si="13"/>
        <v>2138.3996452750962</v>
      </c>
      <c r="AD14" s="221">
        <f t="shared" si="13"/>
        <v>2153.4957055620484</v>
      </c>
      <c r="AE14" s="221">
        <f t="shared" si="13"/>
        <v>2179.4174401402847</v>
      </c>
      <c r="AF14" s="221">
        <f t="shared" si="13"/>
        <v>2193.2177326026472</v>
      </c>
      <c r="AG14" s="221">
        <f t="shared" si="13"/>
        <v>2206.2568898241948</v>
      </c>
      <c r="AH14" s="221">
        <f t="shared" si="13"/>
        <v>2219.2640504740393</v>
      </c>
      <c r="AI14" s="221">
        <f t="shared" si="13"/>
        <v>2231.285053739768</v>
      </c>
      <c r="AJ14" s="221">
        <f t="shared" si="13"/>
        <v>2242.5577150732083</v>
      </c>
      <c r="AK14" s="221">
        <f t="shared" si="13"/>
        <v>2253.5746147549607</v>
      </c>
      <c r="AL14" s="221">
        <f t="shared" si="13"/>
        <v>2263.908012395555</v>
      </c>
      <c r="AM14" s="221">
        <f t="shared" si="13"/>
        <v>2275.4295214060185</v>
      </c>
      <c r="AN14" s="221">
        <f t="shared" si="13"/>
        <v>2285.1701470431071</v>
      </c>
      <c r="AO14" s="221">
        <f t="shared" si="13"/>
        <v>2306.7369485274216</v>
      </c>
      <c r="AP14" s="221">
        <f t="shared" si="13"/>
        <v>2315.4584010042831</v>
      </c>
      <c r="AQ14" s="221">
        <f t="shared" si="13"/>
        <v>2324.1805301798977</v>
      </c>
      <c r="AR14" s="221">
        <f t="shared" si="13"/>
        <v>2332.3635430449913</v>
      </c>
      <c r="AS14" s="221">
        <f t="shared" si="13"/>
        <v>2340.1547152372291</v>
      </c>
      <c r="AT14" s="221">
        <f t="shared" si="13"/>
        <v>2347.9014908684503</v>
      </c>
      <c r="AU14" s="221">
        <f t="shared" si="13"/>
        <v>2355.362169167066</v>
      </c>
      <c r="AV14" s="221">
        <f t="shared" si="13"/>
        <v>2362.5063432637758</v>
      </c>
      <c r="AW14" s="221">
        <f t="shared" si="13"/>
        <v>2369.3923504897052</v>
      </c>
      <c r="AX14" s="221">
        <f t="shared" si="13"/>
        <v>2375.9596668806785</v>
      </c>
      <c r="AY14" s="221">
        <f t="shared" si="13"/>
        <v>2382.5063613222746</v>
      </c>
      <c r="AZ14" s="221">
        <f t="shared" si="13"/>
        <v>2388.6711126094565</v>
      </c>
      <c r="BA14" s="221">
        <f t="shared" si="13"/>
        <v>2395.1820214662703</v>
      </c>
      <c r="BB14" s="221">
        <f t="shared" si="13"/>
        <v>2400.98312612682</v>
      </c>
      <c r="BC14" s="221">
        <f t="shared" si="13"/>
        <v>2406.7438984377172</v>
      </c>
      <c r="BD14" s="221">
        <f t="shared" si="13"/>
        <v>2412.2145308834083</v>
      </c>
      <c r="BE14" s="221">
        <f t="shared" si="13"/>
        <v>2417.6316596772572</v>
      </c>
      <c r="BF14" s="221">
        <f t="shared" si="13"/>
        <v>2422.8002621112159</v>
      </c>
      <c r="BG14" s="221">
        <f t="shared" si="13"/>
        <v>2429.9000113122156</v>
      </c>
      <c r="BH14" s="221">
        <f t="shared" si="13"/>
        <v>2434.7910869707512</v>
      </c>
      <c r="BI14" s="221">
        <f t="shared" si="13"/>
        <v>2439.5120052716525</v>
      </c>
      <c r="BJ14" s="221">
        <f t="shared" si="13"/>
        <v>2444.2095223167166</v>
      </c>
      <c r="BK14" s="221">
        <f t="shared" si="13"/>
        <v>2448.8550132009455</v>
      </c>
      <c r="BL14" s="221">
        <f t="shared" si="13"/>
        <v>2453.14785411095</v>
      </c>
      <c r="BM14" s="221">
        <f t="shared" si="13"/>
        <v>2457.5296823574026</v>
      </c>
      <c r="BN14" s="221">
        <f t="shared" si="13"/>
        <v>2461.7018989594667</v>
      </c>
      <c r="BO14" s="221">
        <f t="shared" si="13"/>
        <v>2465.6680897760075</v>
      </c>
      <c r="BP14" s="221">
        <f>SUM(BP10:BP13)</f>
        <v>2469.8627795208558</v>
      </c>
      <c r="BQ14" s="403"/>
      <c r="BR14" s="575"/>
      <c r="BS14" s="69"/>
      <c r="BV14" s="69"/>
      <c r="BW14" s="222"/>
    </row>
    <row r="15" spans="1:76" s="89" customFormat="1" ht="14.4" x14ac:dyDescent="0.3">
      <c r="A15" s="66"/>
      <c r="B15" s="66"/>
      <c r="C15" s="75"/>
      <c r="D15" s="75"/>
      <c r="E15" s="75"/>
      <c r="F15" s="75"/>
      <c r="G15" s="75"/>
      <c r="H15" s="577"/>
      <c r="I15" s="577"/>
      <c r="J15" s="577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8"/>
      <c r="AF15" s="578"/>
      <c r="AG15" s="578"/>
      <c r="AH15" s="578"/>
      <c r="AI15" s="578"/>
      <c r="AJ15" s="578"/>
      <c r="AK15" s="578"/>
      <c r="AL15" s="578"/>
      <c r="AM15" s="578"/>
      <c r="AN15" s="578"/>
      <c r="AO15" s="578"/>
      <c r="AP15" s="578"/>
      <c r="AQ15" s="578"/>
      <c r="AR15" s="578"/>
      <c r="AS15" s="578"/>
      <c r="AT15" s="578"/>
      <c r="AU15" s="578"/>
      <c r="AV15" s="578"/>
      <c r="AW15" s="578"/>
      <c r="AX15" s="578"/>
      <c r="AY15" s="578"/>
      <c r="AZ15" s="578"/>
      <c r="BA15" s="578"/>
      <c r="BB15" s="578"/>
      <c r="BC15" s="578"/>
      <c r="BD15" s="578"/>
      <c r="BE15" s="578"/>
      <c r="BF15" s="578"/>
      <c r="BG15" s="578"/>
      <c r="BH15" s="578"/>
      <c r="BI15" s="578"/>
      <c r="BJ15" s="578"/>
      <c r="BK15" s="578"/>
      <c r="BL15" s="578"/>
      <c r="BM15" s="578"/>
      <c r="BN15" s="578"/>
      <c r="BO15" s="578"/>
      <c r="BP15" s="578"/>
      <c r="BQ15" s="404"/>
      <c r="BS15" s="579"/>
      <c r="BT15" s="580"/>
      <c r="BV15" s="581"/>
    </row>
    <row r="16" spans="1:76" ht="14.4" x14ac:dyDescent="0.3">
      <c r="A16" s="66"/>
      <c r="B16" s="76" t="s">
        <v>12</v>
      </c>
      <c r="C16" s="76"/>
      <c r="D16" s="76"/>
      <c r="E16" s="76"/>
      <c r="F16" s="76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318"/>
      <c r="BV16" s="239"/>
    </row>
    <row r="17" spans="1:69" x14ac:dyDescent="0.25">
      <c r="A17" s="78"/>
      <c r="B17" s="79" t="s">
        <v>13</v>
      </c>
      <c r="C17" s="80" t="s">
        <v>8</v>
      </c>
      <c r="D17" s="81">
        <f t="shared" ref="D17:K17" si="14">SUM(D18:D59)</f>
        <v>0</v>
      </c>
      <c r="E17" s="81">
        <f t="shared" si="14"/>
        <v>0</v>
      </c>
      <c r="F17" s="81">
        <f t="shared" si="14"/>
        <v>0</v>
      </c>
      <c r="G17" s="81">
        <f t="shared" si="14"/>
        <v>0</v>
      </c>
      <c r="H17" s="81">
        <f t="shared" si="14"/>
        <v>0</v>
      </c>
      <c r="I17" s="81">
        <f t="shared" si="14"/>
        <v>0</v>
      </c>
      <c r="J17" s="81">
        <f t="shared" si="14"/>
        <v>0</v>
      </c>
      <c r="K17" s="81">
        <f t="shared" si="14"/>
        <v>50.282764763996589</v>
      </c>
      <c r="L17" s="81">
        <f>SUM(L18:L59)</f>
        <v>68.391156393876798</v>
      </c>
      <c r="M17" s="81">
        <f t="shared" ref="M17:AL17" si="15">SUM(M18:M59)</f>
        <v>79.795387374591172</v>
      </c>
      <c r="N17" s="81">
        <f t="shared" si="15"/>
        <v>101.2232710430676</v>
      </c>
      <c r="O17" s="81">
        <f t="shared" si="15"/>
        <v>108.24421447517628</v>
      </c>
      <c r="P17" s="81">
        <f t="shared" si="15"/>
        <v>109.55217343385263</v>
      </c>
      <c r="Q17" s="81">
        <f t="shared" si="15"/>
        <v>110.57025648740216</v>
      </c>
      <c r="R17" s="81">
        <f t="shared" si="15"/>
        <v>113.32515503332672</v>
      </c>
      <c r="S17" s="81">
        <f t="shared" si="15"/>
        <v>114.34323808687626</v>
      </c>
      <c r="T17" s="81">
        <f t="shared" si="15"/>
        <v>115.04520489195076</v>
      </c>
      <c r="U17" s="81">
        <f t="shared" si="15"/>
        <v>117.17832162587686</v>
      </c>
      <c r="V17" s="81">
        <f t="shared" si="15"/>
        <v>117.78382579180152</v>
      </c>
      <c r="W17" s="81">
        <f t="shared" si="15"/>
        <v>120.44226169857619</v>
      </c>
      <c r="X17" s="81">
        <f t="shared" si="15"/>
        <v>120.95130322535094</v>
      </c>
      <c r="Y17" s="81">
        <f t="shared" si="15"/>
        <v>125.95824231624904</v>
      </c>
      <c r="Z17" s="81">
        <f t="shared" si="15"/>
        <v>127.58231752340036</v>
      </c>
      <c r="AA17" s="81">
        <f t="shared" si="15"/>
        <v>130.46070644550929</v>
      </c>
      <c r="AB17" s="81">
        <f t="shared" si="15"/>
        <v>130.8465570021088</v>
      </c>
      <c r="AC17" s="81">
        <f t="shared" si="15"/>
        <v>131.76866540418564</v>
      </c>
      <c r="AD17" s="81">
        <f t="shared" si="15"/>
        <v>132.18124429181051</v>
      </c>
      <c r="AE17" s="81">
        <f t="shared" si="15"/>
        <v>132.97967373603493</v>
      </c>
      <c r="AF17" s="81">
        <f t="shared" si="15"/>
        <v>133.3922526236598</v>
      </c>
      <c r="AG17" s="81">
        <f t="shared" si="15"/>
        <v>133.68164054110943</v>
      </c>
      <c r="AH17" s="81">
        <f t="shared" si="15"/>
        <v>134.5072863040364</v>
      </c>
      <c r="AI17" s="81">
        <f t="shared" si="15"/>
        <v>134.91986519166127</v>
      </c>
      <c r="AJ17" s="81">
        <f t="shared" si="15"/>
        <v>135.11279046996103</v>
      </c>
      <c r="AK17" s="81">
        <f t="shared" si="15"/>
        <v>135.52536935758593</v>
      </c>
      <c r="AL17" s="81">
        <f t="shared" si="15"/>
        <v>135.71829463588568</v>
      </c>
      <c r="AM17" s="81">
        <f t="shared" ref="AM17:BP17" si="16">SUM(AM18:AM59)</f>
        <v>137.45462214058352</v>
      </c>
      <c r="AN17" s="81">
        <f t="shared" si="16"/>
        <v>137.8672010282084</v>
      </c>
      <c r="AO17" s="81">
        <f t="shared" si="16"/>
        <v>138.88577206943512</v>
      </c>
      <c r="AP17" s="81">
        <f t="shared" si="16"/>
        <v>138.982234708585</v>
      </c>
      <c r="AQ17" s="81">
        <f t="shared" si="16"/>
        <v>139.39481359620987</v>
      </c>
      <c r="AR17" s="81">
        <f t="shared" si="16"/>
        <v>139.58773887450963</v>
      </c>
      <c r="AS17" s="81">
        <f t="shared" si="16"/>
        <v>139.6842015136595</v>
      </c>
      <c r="AT17" s="81">
        <f t="shared" si="16"/>
        <v>140.0003177621345</v>
      </c>
      <c r="AU17" s="81">
        <f t="shared" si="16"/>
        <v>140.28970567958413</v>
      </c>
      <c r="AV17" s="81">
        <f t="shared" si="16"/>
        <v>140.50935928890925</v>
      </c>
      <c r="AW17" s="81">
        <f t="shared" si="16"/>
        <v>140.70228456720903</v>
      </c>
      <c r="AX17" s="81">
        <f t="shared" si="16"/>
        <v>140.79874720635891</v>
      </c>
      <c r="AY17" s="81">
        <f t="shared" si="16"/>
        <v>141.11486345483391</v>
      </c>
      <c r="AZ17" s="81">
        <f t="shared" si="16"/>
        <v>141.21132609398381</v>
      </c>
      <c r="BA17" s="81">
        <f t="shared" si="16"/>
        <v>141.8173182475856</v>
      </c>
      <c r="BB17" s="81">
        <f t="shared" si="16"/>
        <v>141.91378088673551</v>
      </c>
      <c r="BC17" s="81">
        <f t="shared" si="16"/>
        <v>142.1334344960606</v>
      </c>
      <c r="BD17" s="81">
        <f t="shared" si="16"/>
        <v>142.22989713521051</v>
      </c>
      <c r="BE17" s="81">
        <f t="shared" si="16"/>
        <v>142.42282241351026</v>
      </c>
      <c r="BF17" s="81">
        <f t="shared" si="16"/>
        <v>142.51928505266014</v>
      </c>
      <c r="BG17" s="81">
        <f t="shared" si="16"/>
        <v>144.59924453054467</v>
      </c>
      <c r="BH17" s="81">
        <f t="shared" si="16"/>
        <v>144.69570716969454</v>
      </c>
      <c r="BI17" s="81">
        <f t="shared" si="16"/>
        <v>144.79216980884442</v>
      </c>
      <c r="BJ17" s="81">
        <f t="shared" si="16"/>
        <v>144.98509508714417</v>
      </c>
      <c r="BK17" s="81">
        <f t="shared" si="16"/>
        <v>145.2047486964693</v>
      </c>
      <c r="BL17" s="81">
        <f t="shared" si="16"/>
        <v>145.2047486964693</v>
      </c>
      <c r="BM17" s="81">
        <f t="shared" si="16"/>
        <v>145.39767397476908</v>
      </c>
      <c r="BN17" s="81">
        <f t="shared" si="16"/>
        <v>145.49413661391895</v>
      </c>
      <c r="BO17" s="81">
        <f t="shared" si="16"/>
        <v>145.49413661391895</v>
      </c>
      <c r="BP17" s="81">
        <f t="shared" si="16"/>
        <v>145.81025286239395</v>
      </c>
      <c r="BQ17" s="405"/>
    </row>
    <row r="18" spans="1:69" ht="14.4" x14ac:dyDescent="0.3">
      <c r="A18" s="66"/>
      <c r="B18" s="82" t="s">
        <v>122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404"/>
    </row>
    <row r="19" spans="1:69" ht="14.4" x14ac:dyDescent="0.3">
      <c r="A19" s="66"/>
      <c r="B19" s="83" t="s">
        <v>114</v>
      </c>
      <c r="C19" s="57" t="s">
        <v>8</v>
      </c>
      <c r="D19" s="57"/>
      <c r="E19" s="57"/>
      <c r="F19" s="57"/>
      <c r="G19" s="57"/>
      <c r="H19" s="57"/>
      <c r="I19" s="57"/>
      <c r="J19" s="57"/>
      <c r="K19" s="57">
        <f>'Premissas de Custo'!$D14*'Premissas de Custo'!N14/1000</f>
        <v>0.54485490684657656</v>
      </c>
      <c r="L19" s="57">
        <f>'Premissas de Custo'!$D14*'Premissas de Custo'!O14/1000</f>
        <v>0.54485490684657656</v>
      </c>
      <c r="M19" s="57">
        <f>'Premissas de Custo'!$D14*'Premissas de Custo'!P14/1000</f>
        <v>0.54485490684657656</v>
      </c>
      <c r="N19" s="57">
        <f>'Premissas de Custo'!$D14*'Premissas de Custo'!Q14/1000</f>
        <v>0.54485490684657656</v>
      </c>
      <c r="O19" s="57">
        <f>'Premissas de Custo'!$D14*'Premissas de Custo'!R14/1000</f>
        <v>0.54485490684657656</v>
      </c>
      <c r="P19" s="57">
        <f>'Premissas de Custo'!$D14*'Premissas de Custo'!S14/1000</f>
        <v>0.54485490684657656</v>
      </c>
      <c r="Q19" s="57">
        <f>'Premissas de Custo'!$D14*'Premissas de Custo'!T14/1000</f>
        <v>0.54485490684657656</v>
      </c>
      <c r="R19" s="57">
        <f>'Premissas de Custo'!$D14*'Premissas de Custo'!U14/1000</f>
        <v>0.54485490684657656</v>
      </c>
      <c r="S19" s="57">
        <f>'Premissas de Custo'!$D14*'Premissas de Custo'!V14/1000</f>
        <v>0.54485490684657656</v>
      </c>
      <c r="T19" s="57">
        <f>'Premissas de Custo'!$D14*'Premissas de Custo'!W14/1000</f>
        <v>0.54485490684657656</v>
      </c>
      <c r="U19" s="57">
        <f>'Premissas de Custo'!$D14*'Premissas de Custo'!X14/1000</f>
        <v>0.54485490684657656</v>
      </c>
      <c r="V19" s="57">
        <f>'Premissas de Custo'!$D14*'Premissas de Custo'!Y14/1000</f>
        <v>0.54485490684657656</v>
      </c>
      <c r="W19" s="57">
        <f>'Premissas de Custo'!$D14*'Premissas de Custo'!Z14/1000</f>
        <v>0.54485490684657656</v>
      </c>
      <c r="X19" s="57">
        <f>'Premissas de Custo'!$D14*'Premissas de Custo'!AA14/1000</f>
        <v>0.54485490684657656</v>
      </c>
      <c r="Y19" s="57">
        <f>'Premissas de Custo'!$D14*'Premissas de Custo'!AB14/1000</f>
        <v>0.54485490684657656</v>
      </c>
      <c r="Z19" s="57">
        <f>'Premissas de Custo'!$D14*'Premissas de Custo'!AC14/1000</f>
        <v>0.54485490684657656</v>
      </c>
      <c r="AA19" s="57">
        <f>'Premissas de Custo'!$D14*'Premissas de Custo'!AD14/1000</f>
        <v>0.54485490684657656</v>
      </c>
      <c r="AB19" s="57">
        <f>'Premissas de Custo'!$D14*'Premissas de Custo'!AE14/1000</f>
        <v>0.54485490684657656</v>
      </c>
      <c r="AC19" s="57">
        <f>'Premissas de Custo'!$D14*'Premissas de Custo'!AF14/1000</f>
        <v>0.54485490684657656</v>
      </c>
      <c r="AD19" s="57">
        <f>'Premissas de Custo'!$D14*'Premissas de Custo'!AG14/1000</f>
        <v>0.54485490684657656</v>
      </c>
      <c r="AE19" s="57">
        <f>'Premissas de Custo'!$D14*'Premissas de Custo'!AH14/1000</f>
        <v>0.54485490684657656</v>
      </c>
      <c r="AF19" s="57">
        <f>'Premissas de Custo'!$D14*'Premissas de Custo'!AI14/1000</f>
        <v>0.54485490684657656</v>
      </c>
      <c r="AG19" s="57">
        <f>'Premissas de Custo'!$D14*'Premissas de Custo'!AJ14/1000</f>
        <v>0.54485490684657656</v>
      </c>
      <c r="AH19" s="57">
        <f>'Premissas de Custo'!$D14*'Premissas de Custo'!AK14/1000</f>
        <v>0.54485490684657656</v>
      </c>
      <c r="AI19" s="57">
        <f>'Premissas de Custo'!$D14*'Premissas de Custo'!AL14/1000</f>
        <v>0.54485490684657656</v>
      </c>
      <c r="AJ19" s="57">
        <f>'Premissas de Custo'!$D14*'Premissas de Custo'!AM14/1000</f>
        <v>0.54485490684657656</v>
      </c>
      <c r="AK19" s="57">
        <f>'Premissas de Custo'!$D14*'Premissas de Custo'!AN14/1000</f>
        <v>0.54485490684657656</v>
      </c>
      <c r="AL19" s="57">
        <f>'Premissas de Custo'!$D14*'Premissas de Custo'!AO14/1000</f>
        <v>0.54485490684657656</v>
      </c>
      <c r="AM19" s="57">
        <f>'Premissas de Custo'!$D14*'Premissas de Custo'!AP14/1000</f>
        <v>0.54485490684657656</v>
      </c>
      <c r="AN19" s="57">
        <f>'Premissas de Custo'!$D14*'Premissas de Custo'!AQ14/1000</f>
        <v>0.54485490684657656</v>
      </c>
      <c r="AO19" s="57">
        <f>'Premissas de Custo'!$D14*'Premissas de Custo'!AR14/1000</f>
        <v>0.54485490684657656</v>
      </c>
      <c r="AP19" s="57">
        <f>'Premissas de Custo'!$D14*'Premissas de Custo'!AS14/1000</f>
        <v>0.54485490684657656</v>
      </c>
      <c r="AQ19" s="57">
        <f>'Premissas de Custo'!$D14*'Premissas de Custo'!AT14/1000</f>
        <v>0.54485490684657656</v>
      </c>
      <c r="AR19" s="57">
        <f>'Premissas de Custo'!$D14*'Premissas de Custo'!AU14/1000</f>
        <v>0.54485490684657656</v>
      </c>
      <c r="AS19" s="57">
        <f>'Premissas de Custo'!$D14*'Premissas de Custo'!AV14/1000</f>
        <v>0.54485490684657656</v>
      </c>
      <c r="AT19" s="57">
        <f>'Premissas de Custo'!$D14*'Premissas de Custo'!AW14/1000</f>
        <v>0.54485490684657656</v>
      </c>
      <c r="AU19" s="57">
        <f>'Premissas de Custo'!$D14*'Premissas de Custo'!AX14/1000</f>
        <v>0.54485490684657656</v>
      </c>
      <c r="AV19" s="57">
        <f>'Premissas de Custo'!$D14*'Premissas de Custo'!AY14/1000</f>
        <v>0.54485490684657656</v>
      </c>
      <c r="AW19" s="57">
        <f>'Premissas de Custo'!$D14*'Premissas de Custo'!AZ14/1000</f>
        <v>0.54485490684657656</v>
      </c>
      <c r="AX19" s="57">
        <f>'Premissas de Custo'!$D14*'Premissas de Custo'!BA14/1000</f>
        <v>0.54485490684657656</v>
      </c>
      <c r="AY19" s="57">
        <f>'Premissas de Custo'!$D14*'Premissas de Custo'!BB14/1000</f>
        <v>0.54485490684657656</v>
      </c>
      <c r="AZ19" s="57">
        <f>'Premissas de Custo'!$D14*'Premissas de Custo'!BC14/1000</f>
        <v>0.54485490684657656</v>
      </c>
      <c r="BA19" s="57">
        <f>'Premissas de Custo'!$D14*'Premissas de Custo'!BD14/1000</f>
        <v>0.54485490684657656</v>
      </c>
      <c r="BB19" s="57">
        <f>'Premissas de Custo'!$D14*'Premissas de Custo'!BE14/1000</f>
        <v>0.54485490684657656</v>
      </c>
      <c r="BC19" s="57">
        <f>'Premissas de Custo'!$D14*'Premissas de Custo'!BF14/1000</f>
        <v>0.54485490684657656</v>
      </c>
      <c r="BD19" s="57">
        <f>'Premissas de Custo'!$D14*'Premissas de Custo'!BG14/1000</f>
        <v>0.54485490684657656</v>
      </c>
      <c r="BE19" s="57">
        <f>'Premissas de Custo'!$D14*'Premissas de Custo'!BH14/1000</f>
        <v>0.54485490684657656</v>
      </c>
      <c r="BF19" s="57">
        <f>'Premissas de Custo'!$D14*'Premissas de Custo'!BI14/1000</f>
        <v>0.54485490684657656</v>
      </c>
      <c r="BG19" s="57">
        <f>'Premissas de Custo'!$D14*'Premissas de Custo'!BJ14/1000</f>
        <v>0.54485490684657656</v>
      </c>
      <c r="BH19" s="57">
        <f>'Premissas de Custo'!$D14*'Premissas de Custo'!BK14/1000</f>
        <v>0.54485490684657656</v>
      </c>
      <c r="BI19" s="57">
        <f>'Premissas de Custo'!$D14*'Premissas de Custo'!BL14/1000</f>
        <v>0.54485490684657656</v>
      </c>
      <c r="BJ19" s="57">
        <f>'Premissas de Custo'!$D14*'Premissas de Custo'!BM14/1000</f>
        <v>0.54485490684657656</v>
      </c>
      <c r="BK19" s="57">
        <f>'Premissas de Custo'!$D14*'Premissas de Custo'!BN14/1000</f>
        <v>0.54485490684657656</v>
      </c>
      <c r="BL19" s="57">
        <f>'Premissas de Custo'!$D14*'Premissas de Custo'!BO14/1000</f>
        <v>0.54485490684657656</v>
      </c>
      <c r="BM19" s="57">
        <f>'Premissas de Custo'!$D14*'Premissas de Custo'!BP14/1000</f>
        <v>0.54485490684657656</v>
      </c>
      <c r="BN19" s="57">
        <f>'Premissas de Custo'!$D14*'Premissas de Custo'!BQ14/1000</f>
        <v>0.54485490684657656</v>
      </c>
      <c r="BO19" s="57">
        <f>'Premissas de Custo'!$D14*'Premissas de Custo'!BR14/1000</f>
        <v>0.54485490684657656</v>
      </c>
      <c r="BP19" s="57">
        <f>'Premissas de Custo'!$D14*'Premissas de Custo'!BS14/1000</f>
        <v>0.54485490684657656</v>
      </c>
      <c r="BQ19" s="319"/>
    </row>
    <row r="20" spans="1:69" ht="14.4" x14ac:dyDescent="0.3">
      <c r="A20" s="66"/>
      <c r="B20" s="83" t="s">
        <v>115</v>
      </c>
      <c r="C20" s="63" t="s">
        <v>8</v>
      </c>
      <c r="D20" s="84"/>
      <c r="E20" s="84"/>
      <c r="F20" s="84"/>
      <c r="G20" s="57"/>
      <c r="H20" s="57"/>
      <c r="I20" s="57"/>
      <c r="J20" s="57"/>
      <c r="K20" s="57">
        <f>'Premissas de Custo'!$D15*'Premissas de Custo'!N15/1000</f>
        <v>2.2281324279028207</v>
      </c>
      <c r="L20" s="57">
        <f>'Premissas de Custo'!$D15*'Premissas de Custo'!O15/1000</f>
        <v>2.546437060460367</v>
      </c>
      <c r="M20" s="57">
        <f>'Premissas de Custo'!$D15*'Premissas de Custo'!P15/1000</f>
        <v>2.546437060460367</v>
      </c>
      <c r="N20" s="57">
        <f>'Premissas de Custo'!$D15*'Premissas de Custo'!Q15/1000</f>
        <v>2.8647416930179128</v>
      </c>
      <c r="O20" s="57">
        <f>'Premissas de Custo'!$D15*'Premissas de Custo'!R15/1000</f>
        <v>2.8647416930179128</v>
      </c>
      <c r="P20" s="57">
        <f>'Premissas de Custo'!$D15*'Premissas de Custo'!S15/1000</f>
        <v>2.8647416930179128</v>
      </c>
      <c r="Q20" s="57">
        <f>'Premissas de Custo'!$D15*'Premissas de Custo'!T15/1000</f>
        <v>2.8647416930179128</v>
      </c>
      <c r="R20" s="57">
        <f>'Premissas de Custo'!$D15*'Premissas de Custo'!U15/1000</f>
        <v>2.8647416930179128</v>
      </c>
      <c r="S20" s="57">
        <f>'Premissas de Custo'!$D15*'Premissas de Custo'!V15/1000</f>
        <v>2.8647416930179128</v>
      </c>
      <c r="T20" s="57">
        <f>'Premissas de Custo'!$D15*'Premissas de Custo'!W15/1000</f>
        <v>2.8647416930179128</v>
      </c>
      <c r="U20" s="57">
        <f>'Premissas de Custo'!$D15*'Premissas de Custo'!X15/1000</f>
        <v>2.8647416930179128</v>
      </c>
      <c r="V20" s="57">
        <f>'Premissas de Custo'!$D15*'Premissas de Custo'!Y15/1000</f>
        <v>2.8647416930179128</v>
      </c>
      <c r="W20" s="57">
        <f>'Premissas de Custo'!$D15*'Premissas de Custo'!Z15/1000</f>
        <v>2.8647416930179128</v>
      </c>
      <c r="X20" s="57">
        <f>'Premissas de Custo'!$D15*'Premissas de Custo'!AA15/1000</f>
        <v>2.8647416930179128</v>
      </c>
      <c r="Y20" s="57">
        <f>'Premissas de Custo'!$D15*'Premissas de Custo'!AB15/1000</f>
        <v>3.1830463255754586</v>
      </c>
      <c r="Z20" s="57">
        <f>'Premissas de Custo'!$D15*'Premissas de Custo'!AC15/1000</f>
        <v>3.1830463255754586</v>
      </c>
      <c r="AA20" s="57">
        <f>'Premissas de Custo'!$D15*'Premissas de Custo'!AD15/1000</f>
        <v>3.1830463255754586</v>
      </c>
      <c r="AB20" s="57">
        <f>'Premissas de Custo'!$D15*'Premissas de Custo'!AE15/1000</f>
        <v>3.1830463255754586</v>
      </c>
      <c r="AC20" s="57">
        <f>'Premissas de Custo'!$D15*'Premissas de Custo'!AF15/1000</f>
        <v>3.1830463255754586</v>
      </c>
      <c r="AD20" s="57">
        <f>'Premissas de Custo'!$D15*'Premissas de Custo'!AG15/1000</f>
        <v>3.1830463255754586</v>
      </c>
      <c r="AE20" s="57">
        <f>'Premissas de Custo'!$D15*'Premissas de Custo'!AH15/1000</f>
        <v>3.1830463255754586</v>
      </c>
      <c r="AF20" s="57">
        <f>'Premissas de Custo'!$D15*'Premissas de Custo'!AI15/1000</f>
        <v>3.1830463255754586</v>
      </c>
      <c r="AG20" s="57">
        <f>'Premissas de Custo'!$D15*'Premissas de Custo'!AJ15/1000</f>
        <v>3.1830463255754586</v>
      </c>
      <c r="AH20" s="57">
        <f>'Premissas de Custo'!$D15*'Premissas de Custo'!AK15/1000</f>
        <v>3.1830463255754586</v>
      </c>
      <c r="AI20" s="57">
        <f>'Premissas de Custo'!$D15*'Premissas de Custo'!AL15/1000</f>
        <v>3.1830463255754586</v>
      </c>
      <c r="AJ20" s="57">
        <f>'Premissas de Custo'!$D15*'Premissas de Custo'!AM15/1000</f>
        <v>3.1830463255754586</v>
      </c>
      <c r="AK20" s="57">
        <f>'Premissas de Custo'!$D15*'Premissas de Custo'!AN15/1000</f>
        <v>3.1830463255754586</v>
      </c>
      <c r="AL20" s="57">
        <f>'Premissas de Custo'!$D15*'Premissas de Custo'!AO15/1000</f>
        <v>3.1830463255754586</v>
      </c>
      <c r="AM20" s="57">
        <f>'Premissas de Custo'!$D15*'Premissas de Custo'!AP15/1000</f>
        <v>3.1830463255754586</v>
      </c>
      <c r="AN20" s="57">
        <f>'Premissas de Custo'!$D15*'Premissas de Custo'!AQ15/1000</f>
        <v>3.1830463255754586</v>
      </c>
      <c r="AO20" s="57">
        <f>'Premissas de Custo'!$D15*'Premissas de Custo'!AR15/1000</f>
        <v>3.1830463255754586</v>
      </c>
      <c r="AP20" s="57">
        <f>'Premissas de Custo'!$D15*'Premissas de Custo'!AS15/1000</f>
        <v>3.1830463255754586</v>
      </c>
      <c r="AQ20" s="57">
        <f>'Premissas de Custo'!$D15*'Premissas de Custo'!AT15/1000</f>
        <v>3.1830463255754586</v>
      </c>
      <c r="AR20" s="57">
        <f>'Premissas de Custo'!$D15*'Premissas de Custo'!AU15/1000</f>
        <v>3.1830463255754586</v>
      </c>
      <c r="AS20" s="57">
        <f>'Premissas de Custo'!$D15*'Premissas de Custo'!AV15/1000</f>
        <v>3.1830463255754586</v>
      </c>
      <c r="AT20" s="57">
        <f>'Premissas de Custo'!$D15*'Premissas de Custo'!AW15/1000</f>
        <v>3.1830463255754586</v>
      </c>
      <c r="AU20" s="57">
        <f>'Premissas de Custo'!$D15*'Premissas de Custo'!AX15/1000</f>
        <v>3.1830463255754586</v>
      </c>
      <c r="AV20" s="57">
        <f>'Premissas de Custo'!$D15*'Premissas de Custo'!AY15/1000</f>
        <v>3.1830463255754586</v>
      </c>
      <c r="AW20" s="57">
        <f>'Premissas de Custo'!$D15*'Premissas de Custo'!AZ15/1000</f>
        <v>3.1830463255754586</v>
      </c>
      <c r="AX20" s="57">
        <f>'Premissas de Custo'!$D15*'Premissas de Custo'!BA15/1000</f>
        <v>3.1830463255754586</v>
      </c>
      <c r="AY20" s="57">
        <f>'Premissas de Custo'!$D15*'Premissas de Custo'!BB15/1000</f>
        <v>3.1830463255754586</v>
      </c>
      <c r="AZ20" s="57">
        <f>'Premissas de Custo'!$D15*'Premissas de Custo'!BC15/1000</f>
        <v>3.1830463255754586</v>
      </c>
      <c r="BA20" s="57">
        <f>'Premissas de Custo'!$D15*'Premissas de Custo'!BD15/1000</f>
        <v>3.1830463255754586</v>
      </c>
      <c r="BB20" s="57">
        <f>'Premissas de Custo'!$D15*'Premissas de Custo'!BE15/1000</f>
        <v>3.1830463255754586</v>
      </c>
      <c r="BC20" s="57">
        <f>'Premissas de Custo'!$D15*'Premissas de Custo'!BF15/1000</f>
        <v>3.1830463255754586</v>
      </c>
      <c r="BD20" s="57">
        <f>'Premissas de Custo'!$D15*'Premissas de Custo'!BG15/1000</f>
        <v>3.1830463255754586</v>
      </c>
      <c r="BE20" s="57">
        <f>'Premissas de Custo'!$D15*'Premissas de Custo'!BH15/1000</f>
        <v>3.1830463255754586</v>
      </c>
      <c r="BF20" s="57">
        <f>'Premissas de Custo'!$D15*'Premissas de Custo'!BI15/1000</f>
        <v>3.1830463255754586</v>
      </c>
      <c r="BG20" s="57">
        <f>'Premissas de Custo'!$D15*'Premissas de Custo'!BJ15/1000</f>
        <v>3.1830463255754586</v>
      </c>
      <c r="BH20" s="57">
        <f>'Premissas de Custo'!$D15*'Premissas de Custo'!BK15/1000</f>
        <v>3.1830463255754586</v>
      </c>
      <c r="BI20" s="57">
        <f>'Premissas de Custo'!$D15*'Premissas de Custo'!BL15/1000</f>
        <v>3.1830463255754586</v>
      </c>
      <c r="BJ20" s="57">
        <f>'Premissas de Custo'!$D15*'Premissas de Custo'!BM15/1000</f>
        <v>3.1830463255754586</v>
      </c>
      <c r="BK20" s="57">
        <f>'Premissas de Custo'!$D15*'Premissas de Custo'!BN15/1000</f>
        <v>3.1830463255754586</v>
      </c>
      <c r="BL20" s="57">
        <f>'Premissas de Custo'!$D15*'Premissas de Custo'!BO15/1000</f>
        <v>3.1830463255754586</v>
      </c>
      <c r="BM20" s="57">
        <f>'Premissas de Custo'!$D15*'Premissas de Custo'!BP15/1000</f>
        <v>3.1830463255754586</v>
      </c>
      <c r="BN20" s="57">
        <f>'Premissas de Custo'!$D15*'Premissas de Custo'!BQ15/1000</f>
        <v>3.1830463255754586</v>
      </c>
      <c r="BO20" s="57">
        <f>'Premissas de Custo'!$D15*'Premissas de Custo'!BR15/1000</f>
        <v>3.1830463255754586</v>
      </c>
      <c r="BP20" s="57">
        <f>'Premissas de Custo'!$D15*'Premissas de Custo'!BS15/1000</f>
        <v>3.1830463255754586</v>
      </c>
      <c r="BQ20" s="319"/>
    </row>
    <row r="21" spans="1:69" ht="14.4" x14ac:dyDescent="0.3">
      <c r="A21" s="66"/>
      <c r="B21" s="83" t="s">
        <v>116</v>
      </c>
      <c r="C21" s="63" t="s">
        <v>8</v>
      </c>
      <c r="D21" s="84"/>
      <c r="E21" s="84"/>
      <c r="F21" s="84"/>
      <c r="G21" s="57"/>
      <c r="H21" s="57"/>
      <c r="I21" s="57"/>
      <c r="J21" s="57"/>
      <c r="K21" s="57">
        <f>'Premissas de Custo'!$D16*'Premissas de Custo'!N16/1000</f>
        <v>7.0555530349626716</v>
      </c>
      <c r="L21" s="57">
        <f>'Premissas de Custo'!$D16*'Premissas de Custo'!O16/1000</f>
        <v>8.3784692290181724</v>
      </c>
      <c r="M21" s="57">
        <f>'Premissas de Custo'!$D16*'Premissas de Custo'!P16/1000</f>
        <v>8.3784692290181724</v>
      </c>
      <c r="N21" s="57">
        <f>'Premissas de Custo'!$D16*'Premissas de Custo'!Q16/1000</f>
        <v>9.9218714554162553</v>
      </c>
      <c r="O21" s="57">
        <f>'Premissas de Custo'!$D16*'Premissas de Custo'!R16/1000</f>
        <v>9.9218714554162553</v>
      </c>
      <c r="P21" s="57">
        <f>'Premissas de Custo'!$D16*'Premissas de Custo'!S16/1000</f>
        <v>9.9218714554162553</v>
      </c>
      <c r="Q21" s="57">
        <f>'Premissas de Custo'!$D16*'Premissas de Custo'!T16/1000</f>
        <v>9.9218714554162553</v>
      </c>
      <c r="R21" s="57">
        <f>'Premissas de Custo'!$D16*'Premissas de Custo'!U16/1000</f>
        <v>9.9218714554162553</v>
      </c>
      <c r="S21" s="57">
        <f>'Premissas de Custo'!$D16*'Premissas de Custo'!V16/1000</f>
        <v>9.9218714554162553</v>
      </c>
      <c r="T21" s="57">
        <f>'Premissas de Custo'!$D16*'Premissas de Custo'!W16/1000</f>
        <v>9.9218714554162553</v>
      </c>
      <c r="U21" s="57">
        <f>'Premissas de Custo'!$D16*'Premissas de Custo'!X16/1000</f>
        <v>9.9218714554162553</v>
      </c>
      <c r="V21" s="57">
        <f>'Premissas de Custo'!$D16*'Premissas de Custo'!Y16/1000</f>
        <v>9.9218714554162553</v>
      </c>
      <c r="W21" s="57">
        <f>'Premissas de Custo'!$D16*'Premissas de Custo'!Z16/1000</f>
        <v>9.9218714554162553</v>
      </c>
      <c r="X21" s="57">
        <f>'Premissas de Custo'!$D16*'Premissas de Custo'!AA16/1000</f>
        <v>9.9218714554162553</v>
      </c>
      <c r="Y21" s="57">
        <f>'Premissas de Custo'!$D16*'Premissas de Custo'!AB16/1000</f>
        <v>11.244787649471759</v>
      </c>
      <c r="Z21" s="57">
        <f>'Premissas de Custo'!$D16*'Premissas de Custo'!AC16/1000</f>
        <v>11.244787649471759</v>
      </c>
      <c r="AA21" s="57">
        <f>'Premissas de Custo'!$D16*'Premissas de Custo'!AD16/1000</f>
        <v>11.244787649471759</v>
      </c>
      <c r="AB21" s="57">
        <f>'Premissas de Custo'!$D16*'Premissas de Custo'!AE16/1000</f>
        <v>11.244787649471759</v>
      </c>
      <c r="AC21" s="57">
        <f>'Premissas de Custo'!$D16*'Premissas de Custo'!AF16/1000</f>
        <v>11.244787649471759</v>
      </c>
      <c r="AD21" s="57">
        <f>'Premissas de Custo'!$D16*'Premissas de Custo'!AG16/1000</f>
        <v>11.244787649471759</v>
      </c>
      <c r="AE21" s="57">
        <f>'Premissas de Custo'!$D16*'Premissas de Custo'!AH16/1000</f>
        <v>11.244787649471759</v>
      </c>
      <c r="AF21" s="57">
        <f>'Premissas de Custo'!$D16*'Premissas de Custo'!AI16/1000</f>
        <v>11.244787649471759</v>
      </c>
      <c r="AG21" s="57">
        <f>'Premissas de Custo'!$D16*'Premissas de Custo'!AJ16/1000</f>
        <v>11.244787649471759</v>
      </c>
      <c r="AH21" s="57">
        <f>'Premissas de Custo'!$D16*'Premissas de Custo'!AK16/1000</f>
        <v>11.244787649471759</v>
      </c>
      <c r="AI21" s="57">
        <f>'Premissas de Custo'!$D16*'Premissas de Custo'!AL16/1000</f>
        <v>11.244787649471759</v>
      </c>
      <c r="AJ21" s="57">
        <f>'Premissas de Custo'!$D16*'Premissas de Custo'!AM16/1000</f>
        <v>11.244787649471759</v>
      </c>
      <c r="AK21" s="57">
        <f>'Premissas de Custo'!$D16*'Premissas de Custo'!AN16/1000</f>
        <v>11.244787649471759</v>
      </c>
      <c r="AL21" s="57">
        <f>'Premissas de Custo'!$D16*'Premissas de Custo'!AO16/1000</f>
        <v>11.244787649471759</v>
      </c>
      <c r="AM21" s="57">
        <f>'Premissas de Custo'!$D16*'Premissas de Custo'!AP16/1000</f>
        <v>11.244787649471759</v>
      </c>
      <c r="AN21" s="57">
        <f>'Premissas de Custo'!$D16*'Premissas de Custo'!AQ16/1000</f>
        <v>11.244787649471759</v>
      </c>
      <c r="AO21" s="57">
        <f>'Premissas de Custo'!$D16*'Premissas de Custo'!AR16/1000</f>
        <v>11.244787649471759</v>
      </c>
      <c r="AP21" s="57">
        <f>'Premissas de Custo'!$D16*'Premissas de Custo'!AS16/1000</f>
        <v>11.244787649471759</v>
      </c>
      <c r="AQ21" s="57">
        <f>'Premissas de Custo'!$D16*'Premissas de Custo'!AT16/1000</f>
        <v>11.244787649471759</v>
      </c>
      <c r="AR21" s="57">
        <f>'Premissas de Custo'!$D16*'Premissas de Custo'!AU16/1000</f>
        <v>11.244787649471759</v>
      </c>
      <c r="AS21" s="57">
        <f>'Premissas de Custo'!$D16*'Premissas de Custo'!AV16/1000</f>
        <v>11.244787649471759</v>
      </c>
      <c r="AT21" s="57">
        <f>'Premissas de Custo'!$D16*'Premissas de Custo'!AW16/1000</f>
        <v>11.244787649471759</v>
      </c>
      <c r="AU21" s="57">
        <f>'Premissas de Custo'!$D16*'Premissas de Custo'!AX16/1000</f>
        <v>11.244787649471759</v>
      </c>
      <c r="AV21" s="57">
        <f>'Premissas de Custo'!$D16*'Premissas de Custo'!AY16/1000</f>
        <v>11.244787649471759</v>
      </c>
      <c r="AW21" s="57">
        <f>'Premissas de Custo'!$D16*'Premissas de Custo'!AZ16/1000</f>
        <v>11.244787649471759</v>
      </c>
      <c r="AX21" s="57">
        <f>'Premissas de Custo'!$D16*'Premissas de Custo'!BA16/1000</f>
        <v>11.244787649471759</v>
      </c>
      <c r="AY21" s="57">
        <f>'Premissas de Custo'!$D16*'Premissas de Custo'!BB16/1000</f>
        <v>11.244787649471759</v>
      </c>
      <c r="AZ21" s="57">
        <f>'Premissas de Custo'!$D16*'Premissas de Custo'!BC16/1000</f>
        <v>11.244787649471759</v>
      </c>
      <c r="BA21" s="57">
        <f>'Premissas de Custo'!$D16*'Premissas de Custo'!BD16/1000</f>
        <v>11.244787649471759</v>
      </c>
      <c r="BB21" s="57">
        <f>'Premissas de Custo'!$D16*'Premissas de Custo'!BE16/1000</f>
        <v>11.244787649471759</v>
      </c>
      <c r="BC21" s="57">
        <f>'Premissas de Custo'!$D16*'Premissas de Custo'!BF16/1000</f>
        <v>11.244787649471759</v>
      </c>
      <c r="BD21" s="57">
        <f>'Premissas de Custo'!$D16*'Premissas de Custo'!BG16/1000</f>
        <v>11.244787649471759</v>
      </c>
      <c r="BE21" s="57">
        <f>'Premissas de Custo'!$D16*'Premissas de Custo'!BH16/1000</f>
        <v>11.244787649471759</v>
      </c>
      <c r="BF21" s="57">
        <f>'Premissas de Custo'!$D16*'Premissas de Custo'!BI16/1000</f>
        <v>11.244787649471759</v>
      </c>
      <c r="BG21" s="57">
        <f>'Premissas de Custo'!$D16*'Premissas de Custo'!BJ16/1000</f>
        <v>11.244787649471759</v>
      </c>
      <c r="BH21" s="57">
        <f>'Premissas de Custo'!$D16*'Premissas de Custo'!BK16/1000</f>
        <v>11.244787649471759</v>
      </c>
      <c r="BI21" s="57">
        <f>'Premissas de Custo'!$D16*'Premissas de Custo'!BL16/1000</f>
        <v>11.244787649471759</v>
      </c>
      <c r="BJ21" s="57">
        <f>'Premissas de Custo'!$D16*'Premissas de Custo'!BM16/1000</f>
        <v>11.244787649471759</v>
      </c>
      <c r="BK21" s="57">
        <f>'Premissas de Custo'!$D16*'Premissas de Custo'!BN16/1000</f>
        <v>11.244787649471759</v>
      </c>
      <c r="BL21" s="57">
        <f>'Premissas de Custo'!$D16*'Premissas de Custo'!BO16/1000</f>
        <v>11.244787649471759</v>
      </c>
      <c r="BM21" s="57">
        <f>'Premissas de Custo'!$D16*'Premissas de Custo'!BP16/1000</f>
        <v>11.244787649471759</v>
      </c>
      <c r="BN21" s="57">
        <f>'Premissas de Custo'!$D16*'Premissas de Custo'!BQ16/1000</f>
        <v>11.244787649471759</v>
      </c>
      <c r="BO21" s="57">
        <f>'Premissas de Custo'!$D16*'Premissas de Custo'!BR16/1000</f>
        <v>11.244787649471759</v>
      </c>
      <c r="BP21" s="57">
        <f>'Premissas de Custo'!$D16*'Premissas de Custo'!BS16/1000</f>
        <v>11.244787649471759</v>
      </c>
      <c r="BQ21" s="319"/>
    </row>
    <row r="22" spans="1:69" ht="15.75" customHeight="1" x14ac:dyDescent="0.3">
      <c r="A22" s="66"/>
      <c r="B22" s="83" t="s">
        <v>117</v>
      </c>
      <c r="C22" s="63" t="s">
        <v>8</v>
      </c>
      <c r="D22" s="84"/>
      <c r="E22" s="84"/>
      <c r="F22" s="84"/>
      <c r="G22" s="57"/>
      <c r="H22" s="57"/>
      <c r="I22" s="57"/>
      <c r="J22" s="57"/>
      <c r="K22" s="57">
        <f>'Premissas de Custo'!$D17*'Premissas de Custo'!N17/1000</f>
        <v>4.5640608694914793</v>
      </c>
      <c r="L22" s="57">
        <f>'Premissas de Custo'!$D17*'Premissas de Custo'!O17/1000</f>
        <v>5.5295352841915992</v>
      </c>
      <c r="M22" s="57">
        <f>'Premissas de Custo'!$D17*'Premissas de Custo'!P17/1000</f>
        <v>5.5295352841915992</v>
      </c>
      <c r="N22" s="57">
        <f>'Premissas de Custo'!$D17*'Premissas de Custo'!Q17/1000</f>
        <v>6.4511244982235318</v>
      </c>
      <c r="O22" s="57">
        <f>'Premissas de Custo'!$D17*'Premissas de Custo'!R17/1000</f>
        <v>6.4511244982235318</v>
      </c>
      <c r="P22" s="57">
        <f>'Premissas de Custo'!$D17*'Premissas de Custo'!S17/1000</f>
        <v>6.4511244982235318</v>
      </c>
      <c r="Q22" s="57">
        <f>'Premissas de Custo'!$D17*'Premissas de Custo'!T17/1000</f>
        <v>6.4511244982235318</v>
      </c>
      <c r="R22" s="57">
        <f>'Premissas de Custo'!$D17*'Premissas de Custo'!U17/1000</f>
        <v>6.4511244982235318</v>
      </c>
      <c r="S22" s="57">
        <f>'Premissas de Custo'!$D17*'Premissas de Custo'!V17/1000</f>
        <v>6.4511244982235318</v>
      </c>
      <c r="T22" s="57">
        <f>'Premissas de Custo'!$D17*'Premissas de Custo'!W17/1000</f>
        <v>6.4511244982235318</v>
      </c>
      <c r="U22" s="57">
        <f>'Premissas de Custo'!$D17*'Premissas de Custo'!X17/1000</f>
        <v>6.4511244982235318</v>
      </c>
      <c r="V22" s="57">
        <f>'Premissas de Custo'!$D17*'Premissas de Custo'!Y17/1000</f>
        <v>6.4511244982235318</v>
      </c>
      <c r="W22" s="57">
        <f>'Premissas de Custo'!$D17*'Premissas de Custo'!Z17/1000</f>
        <v>6.4511244982235318</v>
      </c>
      <c r="X22" s="57">
        <f>'Premissas de Custo'!$D17*'Premissas de Custo'!AA17/1000</f>
        <v>6.4511244982235318</v>
      </c>
      <c r="Y22" s="57">
        <f>'Premissas de Custo'!$D17*'Premissas de Custo'!AB17/1000</f>
        <v>7.3727137122554662</v>
      </c>
      <c r="Z22" s="57">
        <f>'Premissas de Custo'!$D17*'Premissas de Custo'!AC17/1000</f>
        <v>7.3727137122554662</v>
      </c>
      <c r="AA22" s="57">
        <f>'Premissas de Custo'!$D17*'Premissas de Custo'!AD17/1000</f>
        <v>7.3727137122554662</v>
      </c>
      <c r="AB22" s="57">
        <f>'Premissas de Custo'!$D17*'Premissas de Custo'!AE17/1000</f>
        <v>7.3727137122554662</v>
      </c>
      <c r="AC22" s="57">
        <f>'Premissas de Custo'!$D17*'Premissas de Custo'!AF17/1000</f>
        <v>7.3727137122554662</v>
      </c>
      <c r="AD22" s="57">
        <f>'Premissas de Custo'!$D17*'Premissas de Custo'!AG17/1000</f>
        <v>7.3727137122554662</v>
      </c>
      <c r="AE22" s="57">
        <f>'Premissas de Custo'!$D17*'Premissas de Custo'!AH17/1000</f>
        <v>7.3727137122554662</v>
      </c>
      <c r="AF22" s="57">
        <f>'Premissas de Custo'!$D17*'Premissas de Custo'!AI17/1000</f>
        <v>7.3727137122554662</v>
      </c>
      <c r="AG22" s="57">
        <f>'Premissas de Custo'!$D17*'Premissas de Custo'!AJ17/1000</f>
        <v>7.3727137122554662</v>
      </c>
      <c r="AH22" s="57">
        <f>'Premissas de Custo'!$D17*'Premissas de Custo'!AK17/1000</f>
        <v>7.3727137122554662</v>
      </c>
      <c r="AI22" s="57">
        <f>'Premissas de Custo'!$D17*'Premissas de Custo'!AL17/1000</f>
        <v>7.3727137122554662</v>
      </c>
      <c r="AJ22" s="57">
        <f>'Premissas de Custo'!$D17*'Premissas de Custo'!AM17/1000</f>
        <v>7.3727137122554662</v>
      </c>
      <c r="AK22" s="57">
        <f>'Premissas de Custo'!$D17*'Premissas de Custo'!AN17/1000</f>
        <v>7.3727137122554662</v>
      </c>
      <c r="AL22" s="57">
        <f>'Premissas de Custo'!$D17*'Premissas de Custo'!AO17/1000</f>
        <v>7.3727137122554662</v>
      </c>
      <c r="AM22" s="57">
        <f>'Premissas de Custo'!$D17*'Premissas de Custo'!AP17/1000</f>
        <v>7.3727137122554662</v>
      </c>
      <c r="AN22" s="57">
        <f>'Premissas de Custo'!$D17*'Premissas de Custo'!AQ17/1000</f>
        <v>7.3727137122554662</v>
      </c>
      <c r="AO22" s="57">
        <f>'Premissas de Custo'!$D17*'Premissas de Custo'!AR17/1000</f>
        <v>7.3727137122554662</v>
      </c>
      <c r="AP22" s="57">
        <f>'Premissas de Custo'!$D17*'Premissas de Custo'!AS17/1000</f>
        <v>7.3727137122554662</v>
      </c>
      <c r="AQ22" s="57">
        <f>'Premissas de Custo'!$D17*'Premissas de Custo'!AT17/1000</f>
        <v>7.3727137122554662</v>
      </c>
      <c r="AR22" s="57">
        <f>'Premissas de Custo'!$D17*'Premissas de Custo'!AU17/1000</f>
        <v>7.3727137122554662</v>
      </c>
      <c r="AS22" s="57">
        <f>'Premissas de Custo'!$D17*'Premissas de Custo'!AV17/1000</f>
        <v>7.3727137122554662</v>
      </c>
      <c r="AT22" s="57">
        <f>'Premissas de Custo'!$D17*'Premissas de Custo'!AW17/1000</f>
        <v>7.3727137122554662</v>
      </c>
      <c r="AU22" s="57">
        <f>'Premissas de Custo'!$D17*'Premissas de Custo'!AX17/1000</f>
        <v>7.3727137122554662</v>
      </c>
      <c r="AV22" s="57">
        <f>'Premissas de Custo'!$D17*'Premissas de Custo'!AY17/1000</f>
        <v>7.3727137122554662</v>
      </c>
      <c r="AW22" s="57">
        <f>'Premissas de Custo'!$D17*'Premissas de Custo'!AZ17/1000</f>
        <v>7.3727137122554662</v>
      </c>
      <c r="AX22" s="57">
        <f>'Premissas de Custo'!$D17*'Premissas de Custo'!BA17/1000</f>
        <v>7.3727137122554662</v>
      </c>
      <c r="AY22" s="57">
        <f>'Premissas de Custo'!$D17*'Premissas de Custo'!BB17/1000</f>
        <v>7.3727137122554662</v>
      </c>
      <c r="AZ22" s="57">
        <f>'Premissas de Custo'!$D17*'Premissas de Custo'!BC17/1000</f>
        <v>7.3727137122554662</v>
      </c>
      <c r="BA22" s="57">
        <f>'Premissas de Custo'!$D17*'Premissas de Custo'!BD17/1000</f>
        <v>7.3727137122554662</v>
      </c>
      <c r="BB22" s="57">
        <f>'Premissas de Custo'!$D17*'Premissas de Custo'!BE17/1000</f>
        <v>7.3727137122554662</v>
      </c>
      <c r="BC22" s="57">
        <f>'Premissas de Custo'!$D17*'Premissas de Custo'!BF17/1000</f>
        <v>7.3727137122554662</v>
      </c>
      <c r="BD22" s="57">
        <f>'Premissas de Custo'!$D17*'Premissas de Custo'!BG17/1000</f>
        <v>7.3727137122554662</v>
      </c>
      <c r="BE22" s="57">
        <f>'Premissas de Custo'!$D17*'Premissas de Custo'!BH17/1000</f>
        <v>7.3727137122554662</v>
      </c>
      <c r="BF22" s="57">
        <f>'Premissas de Custo'!$D17*'Premissas de Custo'!BI17/1000</f>
        <v>7.3727137122554662</v>
      </c>
      <c r="BG22" s="57">
        <f>'Premissas de Custo'!$D17*'Premissas de Custo'!BJ17/1000</f>
        <v>7.3727137122554662</v>
      </c>
      <c r="BH22" s="57">
        <f>'Premissas de Custo'!$D17*'Premissas de Custo'!BK17/1000</f>
        <v>7.3727137122554662</v>
      </c>
      <c r="BI22" s="57">
        <f>'Premissas de Custo'!$D17*'Premissas de Custo'!BL17/1000</f>
        <v>7.3727137122554662</v>
      </c>
      <c r="BJ22" s="57">
        <f>'Premissas de Custo'!$D17*'Premissas de Custo'!BM17/1000</f>
        <v>7.3727137122554662</v>
      </c>
      <c r="BK22" s="57">
        <f>'Premissas de Custo'!$D17*'Premissas de Custo'!BN17/1000</f>
        <v>7.3727137122554662</v>
      </c>
      <c r="BL22" s="57">
        <f>'Premissas de Custo'!$D17*'Premissas de Custo'!BO17/1000</f>
        <v>7.3727137122554662</v>
      </c>
      <c r="BM22" s="57">
        <f>'Premissas de Custo'!$D17*'Premissas de Custo'!BP17/1000</f>
        <v>7.3727137122554662</v>
      </c>
      <c r="BN22" s="57">
        <f>'Premissas de Custo'!$D17*'Premissas de Custo'!BQ17/1000</f>
        <v>7.3727137122554662</v>
      </c>
      <c r="BO22" s="57">
        <f>'Premissas de Custo'!$D17*'Premissas de Custo'!BR17/1000</f>
        <v>7.3727137122554662</v>
      </c>
      <c r="BP22" s="57">
        <f>'Premissas de Custo'!$D17*'Premissas de Custo'!BS17/1000</f>
        <v>7.3727137122554662</v>
      </c>
      <c r="BQ22" s="319"/>
    </row>
    <row r="23" spans="1:69" ht="14.4" x14ac:dyDescent="0.3">
      <c r="A23" s="66"/>
      <c r="B23" s="83" t="s">
        <v>118</v>
      </c>
      <c r="C23" s="63" t="s">
        <v>8</v>
      </c>
      <c r="D23" s="84"/>
      <c r="E23" s="84"/>
      <c r="F23" s="84"/>
      <c r="G23" s="57"/>
      <c r="H23" s="57"/>
      <c r="I23" s="57"/>
      <c r="J23" s="57"/>
      <c r="K23" s="57">
        <f>'Premissas de Custo'!$D18*'Premissas de Custo'!N18/1000</f>
        <v>0.40088369516833361</v>
      </c>
      <c r="L23" s="57">
        <f>'Premissas de Custo'!$D18*'Premissas de Custo'!O18/1000</f>
        <v>0.40088369516833361</v>
      </c>
      <c r="M23" s="57">
        <f>'Premissas de Custo'!$D18*'Premissas de Custo'!P18/1000</f>
        <v>0.40088369516833361</v>
      </c>
      <c r="N23" s="57">
        <f>'Premissas de Custo'!$D18*'Premissas de Custo'!Q18/1000</f>
        <v>0.40088369516833361</v>
      </c>
      <c r="O23" s="57">
        <f>'Premissas de Custo'!$D18*'Premissas de Custo'!R18/1000</f>
        <v>0.40088369516833361</v>
      </c>
      <c r="P23" s="57">
        <f>'Premissas de Custo'!$D18*'Premissas de Custo'!S18/1000</f>
        <v>0.40088369516833361</v>
      </c>
      <c r="Q23" s="57">
        <f>'Premissas de Custo'!$D18*'Premissas de Custo'!T18/1000</f>
        <v>0.40088369516833361</v>
      </c>
      <c r="R23" s="57">
        <f>'Premissas de Custo'!$D18*'Premissas de Custo'!U18/1000</f>
        <v>0.40088369516833361</v>
      </c>
      <c r="S23" s="57">
        <f>'Premissas de Custo'!$D18*'Premissas de Custo'!V18/1000</f>
        <v>0.40088369516833361</v>
      </c>
      <c r="T23" s="57">
        <f>'Premissas de Custo'!$D18*'Premissas de Custo'!W18/1000</f>
        <v>0.40088369516833361</v>
      </c>
      <c r="U23" s="57">
        <f>'Premissas de Custo'!$D18*'Premissas de Custo'!X18/1000</f>
        <v>0.40088369516833361</v>
      </c>
      <c r="V23" s="57">
        <f>'Premissas de Custo'!$D18*'Premissas de Custo'!Y18/1000</f>
        <v>0.40088369516833361</v>
      </c>
      <c r="W23" s="57">
        <f>'Premissas de Custo'!$D18*'Premissas de Custo'!Z18/1000</f>
        <v>0.40088369516833361</v>
      </c>
      <c r="X23" s="57">
        <f>'Premissas de Custo'!$D18*'Premissas de Custo'!AA18/1000</f>
        <v>0.40088369516833361</v>
      </c>
      <c r="Y23" s="57">
        <f>'Premissas de Custo'!$D18*'Premissas de Custo'!AB18/1000</f>
        <v>0.40088369516833361</v>
      </c>
      <c r="Z23" s="57">
        <f>'Premissas de Custo'!$D18*'Premissas de Custo'!AC18/1000</f>
        <v>0.40088369516833361</v>
      </c>
      <c r="AA23" s="57">
        <f>'Premissas de Custo'!$D18*'Premissas de Custo'!AD18/1000</f>
        <v>0.40088369516833361</v>
      </c>
      <c r="AB23" s="57">
        <f>'Premissas de Custo'!$D18*'Premissas de Custo'!AE18/1000</f>
        <v>0.40088369516833361</v>
      </c>
      <c r="AC23" s="57">
        <f>'Premissas de Custo'!$D18*'Premissas de Custo'!AF18/1000</f>
        <v>0.40088369516833361</v>
      </c>
      <c r="AD23" s="57">
        <f>'Premissas de Custo'!$D18*'Premissas de Custo'!AG18/1000</f>
        <v>0.40088369516833361</v>
      </c>
      <c r="AE23" s="57">
        <f>'Premissas de Custo'!$D18*'Premissas de Custo'!AH18/1000</f>
        <v>0.40088369516833361</v>
      </c>
      <c r="AF23" s="57">
        <f>'Premissas de Custo'!$D18*'Premissas de Custo'!AI18/1000</f>
        <v>0.40088369516833361</v>
      </c>
      <c r="AG23" s="57">
        <f>'Premissas de Custo'!$D18*'Premissas de Custo'!AJ18/1000</f>
        <v>0.40088369516833361</v>
      </c>
      <c r="AH23" s="57">
        <f>'Premissas de Custo'!$D18*'Premissas de Custo'!AK18/1000</f>
        <v>0.40088369516833361</v>
      </c>
      <c r="AI23" s="57">
        <f>'Premissas de Custo'!$D18*'Premissas de Custo'!AL18/1000</f>
        <v>0.40088369516833361</v>
      </c>
      <c r="AJ23" s="57">
        <f>'Premissas de Custo'!$D18*'Premissas de Custo'!AM18/1000</f>
        <v>0.40088369516833361</v>
      </c>
      <c r="AK23" s="57">
        <f>'Premissas de Custo'!$D18*'Premissas de Custo'!AN18/1000</f>
        <v>0.40088369516833361</v>
      </c>
      <c r="AL23" s="57">
        <f>'Premissas de Custo'!$D18*'Premissas de Custo'!AO18/1000</f>
        <v>0.40088369516833361</v>
      </c>
      <c r="AM23" s="57">
        <f>'Premissas de Custo'!$D18*'Premissas de Custo'!AP18/1000</f>
        <v>0.40088369516833361</v>
      </c>
      <c r="AN23" s="57">
        <f>'Premissas de Custo'!$D18*'Premissas de Custo'!AQ18/1000</f>
        <v>0.40088369516833361</v>
      </c>
      <c r="AO23" s="57">
        <f>'Premissas de Custo'!$D18*'Premissas de Custo'!AR18/1000</f>
        <v>0.40088369516833361</v>
      </c>
      <c r="AP23" s="57">
        <f>'Premissas de Custo'!$D18*'Premissas de Custo'!AS18/1000</f>
        <v>0.40088369516833361</v>
      </c>
      <c r="AQ23" s="57">
        <f>'Premissas de Custo'!$D18*'Premissas de Custo'!AT18/1000</f>
        <v>0.40088369516833361</v>
      </c>
      <c r="AR23" s="57">
        <f>'Premissas de Custo'!$D18*'Premissas de Custo'!AU18/1000</f>
        <v>0.40088369516833361</v>
      </c>
      <c r="AS23" s="57">
        <f>'Premissas de Custo'!$D18*'Premissas de Custo'!AV18/1000</f>
        <v>0.40088369516833361</v>
      </c>
      <c r="AT23" s="57">
        <f>'Premissas de Custo'!$D18*'Premissas de Custo'!AW18/1000</f>
        <v>0.40088369516833361</v>
      </c>
      <c r="AU23" s="57">
        <f>'Premissas de Custo'!$D18*'Premissas de Custo'!AX18/1000</f>
        <v>0.40088369516833361</v>
      </c>
      <c r="AV23" s="57">
        <f>'Premissas de Custo'!$D18*'Premissas de Custo'!AY18/1000</f>
        <v>0.40088369516833361</v>
      </c>
      <c r="AW23" s="57">
        <f>'Premissas de Custo'!$D18*'Premissas de Custo'!AZ18/1000</f>
        <v>0.40088369516833361</v>
      </c>
      <c r="AX23" s="57">
        <f>'Premissas de Custo'!$D18*'Premissas de Custo'!BA18/1000</f>
        <v>0.40088369516833361</v>
      </c>
      <c r="AY23" s="57">
        <f>'Premissas de Custo'!$D18*'Premissas de Custo'!BB18/1000</f>
        <v>0.40088369516833361</v>
      </c>
      <c r="AZ23" s="57">
        <f>'Premissas de Custo'!$D18*'Premissas de Custo'!BC18/1000</f>
        <v>0.40088369516833361</v>
      </c>
      <c r="BA23" s="57">
        <f>'Premissas de Custo'!$D18*'Premissas de Custo'!BD18/1000</f>
        <v>0.40088369516833361</v>
      </c>
      <c r="BB23" s="57">
        <f>'Premissas de Custo'!$D18*'Premissas de Custo'!BE18/1000</f>
        <v>0.40088369516833361</v>
      </c>
      <c r="BC23" s="57">
        <f>'Premissas de Custo'!$D18*'Premissas de Custo'!BF18/1000</f>
        <v>0.40088369516833361</v>
      </c>
      <c r="BD23" s="57">
        <f>'Premissas de Custo'!$D18*'Premissas de Custo'!BG18/1000</f>
        <v>0.40088369516833361</v>
      </c>
      <c r="BE23" s="57">
        <f>'Premissas de Custo'!$D18*'Premissas de Custo'!BH18/1000</f>
        <v>0.40088369516833361</v>
      </c>
      <c r="BF23" s="57">
        <f>'Premissas de Custo'!$D18*'Premissas de Custo'!BI18/1000</f>
        <v>0.40088369516833361</v>
      </c>
      <c r="BG23" s="57">
        <f>'Premissas de Custo'!$D18*'Premissas de Custo'!BJ18/1000</f>
        <v>0.40088369516833361</v>
      </c>
      <c r="BH23" s="57">
        <f>'Premissas de Custo'!$D18*'Premissas de Custo'!BK18/1000</f>
        <v>0.40088369516833361</v>
      </c>
      <c r="BI23" s="57">
        <f>'Premissas de Custo'!$D18*'Premissas de Custo'!BL18/1000</f>
        <v>0.40088369516833361</v>
      </c>
      <c r="BJ23" s="57">
        <f>'Premissas de Custo'!$D18*'Premissas de Custo'!BM18/1000</f>
        <v>0.40088369516833361</v>
      </c>
      <c r="BK23" s="57">
        <f>'Premissas de Custo'!$D18*'Premissas de Custo'!BN18/1000</f>
        <v>0.40088369516833361</v>
      </c>
      <c r="BL23" s="57">
        <f>'Premissas de Custo'!$D18*'Premissas de Custo'!BO18/1000</f>
        <v>0.40088369516833361</v>
      </c>
      <c r="BM23" s="57">
        <f>'Premissas de Custo'!$D18*'Premissas de Custo'!BP18/1000</f>
        <v>0.40088369516833361</v>
      </c>
      <c r="BN23" s="57">
        <f>'Premissas de Custo'!$D18*'Premissas de Custo'!BQ18/1000</f>
        <v>0.40088369516833361</v>
      </c>
      <c r="BO23" s="57">
        <f>'Premissas de Custo'!$D18*'Premissas de Custo'!BR18/1000</f>
        <v>0.40088369516833361</v>
      </c>
      <c r="BP23" s="57">
        <f>'Premissas de Custo'!$D18*'Premissas de Custo'!BS18/1000</f>
        <v>0.40088369516833361</v>
      </c>
      <c r="BQ23" s="319"/>
    </row>
    <row r="24" spans="1:69" ht="14.4" x14ac:dyDescent="0.3">
      <c r="A24" s="66"/>
      <c r="B24" s="83" t="s">
        <v>338</v>
      </c>
      <c r="C24" s="63" t="s">
        <v>8</v>
      </c>
      <c r="D24" s="84"/>
      <c r="E24" s="84"/>
      <c r="F24" s="84"/>
      <c r="G24" s="57"/>
      <c r="H24" s="57"/>
      <c r="I24" s="57"/>
      <c r="J24" s="57"/>
      <c r="K24" s="57">
        <f>'Premissas de Custo'!$D19*'Premissas de Custo'!N19/1000</f>
        <v>0.63380728432263889</v>
      </c>
      <c r="L24" s="57">
        <f>'Premissas de Custo'!$D19*'Premissas de Custo'!O19/1000</f>
        <v>0.63380728432263889</v>
      </c>
      <c r="M24" s="57">
        <f>'Premissas de Custo'!$D19*'Premissas de Custo'!P19/1000</f>
        <v>0.63380728432263889</v>
      </c>
      <c r="N24" s="57">
        <f>'Premissas de Custo'!$D19*'Premissas de Custo'!Q19/1000</f>
        <v>0.95071092648395839</v>
      </c>
      <c r="O24" s="57">
        <f>'Premissas de Custo'!$D19*'Premissas de Custo'!R19/1000</f>
        <v>0.95071092648395839</v>
      </c>
      <c r="P24" s="57">
        <f>'Premissas de Custo'!$D19*'Premissas de Custo'!S19/1000</f>
        <v>0.95071092648395839</v>
      </c>
      <c r="Q24" s="57">
        <f>'Premissas de Custo'!$D19*'Premissas de Custo'!T19/1000</f>
        <v>0.95071092648395839</v>
      </c>
      <c r="R24" s="57">
        <f>'Premissas de Custo'!$D19*'Premissas de Custo'!U19/1000</f>
        <v>0.95071092648395839</v>
      </c>
      <c r="S24" s="57">
        <f>'Premissas de Custo'!$D19*'Premissas de Custo'!V19/1000</f>
        <v>0.95071092648395839</v>
      </c>
      <c r="T24" s="57">
        <f>'Premissas de Custo'!$D19*'Premissas de Custo'!W19/1000</f>
        <v>0.95071092648395839</v>
      </c>
      <c r="U24" s="57">
        <f>'Premissas de Custo'!$D19*'Premissas de Custo'!X19/1000</f>
        <v>0.95071092648395839</v>
      </c>
      <c r="V24" s="57">
        <f>'Premissas de Custo'!$D19*'Premissas de Custo'!Y19/1000</f>
        <v>0.95071092648395839</v>
      </c>
      <c r="W24" s="57">
        <f>'Premissas de Custo'!$D19*'Premissas de Custo'!Z19/1000</f>
        <v>0.95071092648395839</v>
      </c>
      <c r="X24" s="57">
        <f>'Premissas de Custo'!$D19*'Premissas de Custo'!AA19/1000</f>
        <v>0.95071092648395839</v>
      </c>
      <c r="Y24" s="57">
        <f>'Premissas de Custo'!$D19*'Premissas de Custo'!AB19/1000</f>
        <v>0.95071092648395839</v>
      </c>
      <c r="Z24" s="57">
        <f>'Premissas de Custo'!$D19*'Premissas de Custo'!AC19/1000</f>
        <v>0.95071092648395839</v>
      </c>
      <c r="AA24" s="57">
        <f>'Premissas de Custo'!$D19*'Premissas de Custo'!AD19/1000</f>
        <v>0.95071092648395839</v>
      </c>
      <c r="AB24" s="57">
        <f>'Premissas de Custo'!$D19*'Premissas de Custo'!AE19/1000</f>
        <v>0.95071092648395839</v>
      </c>
      <c r="AC24" s="57">
        <f>'Premissas de Custo'!$D19*'Premissas de Custo'!AF19/1000</f>
        <v>0.95071092648395839</v>
      </c>
      <c r="AD24" s="57">
        <f>'Premissas de Custo'!$D19*'Premissas de Custo'!AG19/1000</f>
        <v>0.95071092648395839</v>
      </c>
      <c r="AE24" s="57">
        <f>'Premissas de Custo'!$D19*'Premissas de Custo'!AH19/1000</f>
        <v>0.95071092648395839</v>
      </c>
      <c r="AF24" s="57">
        <f>'Premissas de Custo'!$D19*'Premissas de Custo'!AI19/1000</f>
        <v>0.95071092648395839</v>
      </c>
      <c r="AG24" s="57">
        <f>'Premissas de Custo'!$D19*'Premissas de Custo'!AJ19/1000</f>
        <v>0.95071092648395839</v>
      </c>
      <c r="AH24" s="57">
        <f>'Premissas de Custo'!$D19*'Premissas de Custo'!AK19/1000</f>
        <v>0.95071092648395839</v>
      </c>
      <c r="AI24" s="57">
        <f>'Premissas de Custo'!$D19*'Premissas de Custo'!AL19/1000</f>
        <v>0.95071092648395839</v>
      </c>
      <c r="AJ24" s="57">
        <f>'Premissas de Custo'!$D19*'Premissas de Custo'!AM19/1000</f>
        <v>0.95071092648395839</v>
      </c>
      <c r="AK24" s="57">
        <f>'Premissas de Custo'!$D19*'Premissas de Custo'!AN19/1000</f>
        <v>0.95071092648395839</v>
      </c>
      <c r="AL24" s="57">
        <f>'Premissas de Custo'!$D19*'Premissas de Custo'!AO19/1000</f>
        <v>0.95071092648395839</v>
      </c>
      <c r="AM24" s="57">
        <f>'Premissas de Custo'!$D19*'Premissas de Custo'!AP19/1000</f>
        <v>0.95071092648395839</v>
      </c>
      <c r="AN24" s="57">
        <f>'Premissas de Custo'!$D19*'Premissas de Custo'!AQ19/1000</f>
        <v>0.95071092648395839</v>
      </c>
      <c r="AO24" s="57">
        <f>'Premissas de Custo'!$D19*'Premissas de Custo'!AR19/1000</f>
        <v>0.95071092648395839</v>
      </c>
      <c r="AP24" s="57">
        <f>'Premissas de Custo'!$D19*'Premissas de Custo'!AS19/1000</f>
        <v>0.95071092648395839</v>
      </c>
      <c r="AQ24" s="57">
        <f>'Premissas de Custo'!$D19*'Premissas de Custo'!AT19/1000</f>
        <v>0.95071092648395839</v>
      </c>
      <c r="AR24" s="57">
        <f>'Premissas de Custo'!$D19*'Premissas de Custo'!AU19/1000</f>
        <v>0.95071092648395839</v>
      </c>
      <c r="AS24" s="57">
        <f>'Premissas de Custo'!$D19*'Premissas de Custo'!AV19/1000</f>
        <v>0.95071092648395839</v>
      </c>
      <c r="AT24" s="57">
        <f>'Premissas de Custo'!$D19*'Premissas de Custo'!AW19/1000</f>
        <v>0.95071092648395839</v>
      </c>
      <c r="AU24" s="57">
        <f>'Premissas de Custo'!$D19*'Premissas de Custo'!AX19/1000</f>
        <v>0.95071092648395839</v>
      </c>
      <c r="AV24" s="57">
        <f>'Premissas de Custo'!$D19*'Premissas de Custo'!AY19/1000</f>
        <v>0.95071092648395839</v>
      </c>
      <c r="AW24" s="57">
        <f>'Premissas de Custo'!$D19*'Premissas de Custo'!AZ19/1000</f>
        <v>0.95071092648395839</v>
      </c>
      <c r="AX24" s="57">
        <f>'Premissas de Custo'!$D19*'Premissas de Custo'!BA19/1000</f>
        <v>0.95071092648395839</v>
      </c>
      <c r="AY24" s="57">
        <f>'Premissas de Custo'!$D19*'Premissas de Custo'!BB19/1000</f>
        <v>0.95071092648395839</v>
      </c>
      <c r="AZ24" s="57">
        <f>'Premissas de Custo'!$D19*'Premissas de Custo'!BC19/1000</f>
        <v>0.95071092648395839</v>
      </c>
      <c r="BA24" s="57">
        <f>'Premissas de Custo'!$D19*'Premissas de Custo'!BD19/1000</f>
        <v>0.95071092648395839</v>
      </c>
      <c r="BB24" s="57">
        <f>'Premissas de Custo'!$D19*'Premissas de Custo'!BE19/1000</f>
        <v>0.95071092648395839</v>
      </c>
      <c r="BC24" s="57">
        <f>'Premissas de Custo'!$D19*'Premissas de Custo'!BF19/1000</f>
        <v>0.95071092648395839</v>
      </c>
      <c r="BD24" s="57">
        <f>'Premissas de Custo'!$D19*'Premissas de Custo'!BG19/1000</f>
        <v>0.95071092648395839</v>
      </c>
      <c r="BE24" s="57">
        <f>'Premissas de Custo'!$D19*'Premissas de Custo'!BH19/1000</f>
        <v>0.95071092648395839</v>
      </c>
      <c r="BF24" s="57">
        <f>'Premissas de Custo'!$D19*'Premissas de Custo'!BI19/1000</f>
        <v>0.95071092648395839</v>
      </c>
      <c r="BG24" s="57">
        <f>'Premissas de Custo'!$D19*'Premissas de Custo'!BJ19/1000</f>
        <v>0.95071092648395839</v>
      </c>
      <c r="BH24" s="57">
        <f>'Premissas de Custo'!$D19*'Premissas de Custo'!BK19/1000</f>
        <v>0.95071092648395839</v>
      </c>
      <c r="BI24" s="57">
        <f>'Premissas de Custo'!$D19*'Premissas de Custo'!BL19/1000</f>
        <v>0.95071092648395839</v>
      </c>
      <c r="BJ24" s="57">
        <f>'Premissas de Custo'!$D19*'Premissas de Custo'!BM19/1000</f>
        <v>0.95071092648395839</v>
      </c>
      <c r="BK24" s="57">
        <f>'Premissas de Custo'!$D19*'Premissas de Custo'!BN19/1000</f>
        <v>0.95071092648395839</v>
      </c>
      <c r="BL24" s="57">
        <f>'Premissas de Custo'!$D19*'Premissas de Custo'!BO19/1000</f>
        <v>0.95071092648395839</v>
      </c>
      <c r="BM24" s="57">
        <f>'Premissas de Custo'!$D19*'Premissas de Custo'!BP19/1000</f>
        <v>0.95071092648395839</v>
      </c>
      <c r="BN24" s="57">
        <f>'Premissas de Custo'!$D19*'Premissas de Custo'!BQ19/1000</f>
        <v>0.95071092648395839</v>
      </c>
      <c r="BO24" s="57">
        <f>'Premissas de Custo'!$D19*'Premissas de Custo'!BR19/1000</f>
        <v>0.95071092648395839</v>
      </c>
      <c r="BP24" s="57">
        <f>'Premissas de Custo'!$D19*'Premissas de Custo'!BS19/1000</f>
        <v>0.95071092648395839</v>
      </c>
      <c r="BQ24" s="319"/>
    </row>
    <row r="25" spans="1:69" ht="14.4" x14ac:dyDescent="0.3">
      <c r="A25" s="66"/>
      <c r="B25" s="83" t="s">
        <v>339</v>
      </c>
      <c r="C25" s="63" t="s">
        <v>8</v>
      </c>
      <c r="D25" s="84"/>
      <c r="E25" s="84"/>
      <c r="F25" s="84"/>
      <c r="G25" s="57"/>
      <c r="H25" s="57"/>
      <c r="I25" s="57"/>
      <c r="J25" s="57"/>
      <c r="K25" s="57">
        <f>'Premissas de Custo'!$D20*'Premissas de Custo'!N20/1000</f>
        <v>2.8663184204535854</v>
      </c>
      <c r="L25" s="57">
        <f>'Premissas de Custo'!$D20*'Premissas de Custo'!O20/1000</f>
        <v>3.5277765174813358</v>
      </c>
      <c r="M25" s="57">
        <f>'Premissas de Custo'!$D20*'Premissas de Custo'!P20/1000</f>
        <v>3.5277765174813358</v>
      </c>
      <c r="N25" s="57">
        <f>'Premissas de Custo'!$D20*'Premissas de Custo'!Q20/1000</f>
        <v>4.1892346145090862</v>
      </c>
      <c r="O25" s="57">
        <f>'Premissas de Custo'!$D20*'Premissas de Custo'!R20/1000</f>
        <v>4.1892346145090862</v>
      </c>
      <c r="P25" s="57">
        <f>'Premissas de Custo'!$D20*'Premissas de Custo'!S20/1000</f>
        <v>4.1892346145090862</v>
      </c>
      <c r="Q25" s="57">
        <f>'Premissas de Custo'!$D20*'Premissas de Custo'!T20/1000</f>
        <v>4.1892346145090862</v>
      </c>
      <c r="R25" s="57">
        <f>'Premissas de Custo'!$D20*'Premissas de Custo'!U20/1000</f>
        <v>4.1892346145090862</v>
      </c>
      <c r="S25" s="57">
        <f>'Premissas de Custo'!$D20*'Premissas de Custo'!V20/1000</f>
        <v>4.1892346145090862</v>
      </c>
      <c r="T25" s="57">
        <f>'Premissas de Custo'!$D20*'Premissas de Custo'!W20/1000</f>
        <v>4.1892346145090862</v>
      </c>
      <c r="U25" s="57">
        <f>'Premissas de Custo'!$D20*'Premissas de Custo'!X20/1000</f>
        <v>4.1892346145090862</v>
      </c>
      <c r="V25" s="57">
        <f>'Premissas de Custo'!$D20*'Premissas de Custo'!Y20/1000</f>
        <v>4.1892346145090862</v>
      </c>
      <c r="W25" s="57">
        <f>'Premissas de Custo'!$D20*'Premissas de Custo'!Z20/1000</f>
        <v>4.1892346145090862</v>
      </c>
      <c r="X25" s="57">
        <f>'Premissas de Custo'!$D20*'Premissas de Custo'!AA20/1000</f>
        <v>4.1892346145090862</v>
      </c>
      <c r="Y25" s="57">
        <f>'Premissas de Custo'!$D20*'Premissas de Custo'!AB20/1000</f>
        <v>4.6302066791942531</v>
      </c>
      <c r="Z25" s="57">
        <f>'Premissas de Custo'!$D20*'Premissas de Custo'!AC20/1000</f>
        <v>4.6302066791942531</v>
      </c>
      <c r="AA25" s="57">
        <f>'Premissas de Custo'!$D20*'Premissas de Custo'!AD20/1000</f>
        <v>4.6302066791942531</v>
      </c>
      <c r="AB25" s="57">
        <f>'Premissas de Custo'!$D20*'Premissas de Custo'!AE20/1000</f>
        <v>4.6302066791942531</v>
      </c>
      <c r="AC25" s="57">
        <f>'Premissas de Custo'!$D20*'Premissas de Custo'!AF20/1000</f>
        <v>4.6302066791942531</v>
      </c>
      <c r="AD25" s="57">
        <f>'Premissas de Custo'!$D20*'Premissas de Custo'!AG20/1000</f>
        <v>4.6302066791942531</v>
      </c>
      <c r="AE25" s="57">
        <f>'Premissas de Custo'!$D20*'Premissas de Custo'!AH20/1000</f>
        <v>4.6302066791942531</v>
      </c>
      <c r="AF25" s="57">
        <f>'Premissas de Custo'!$D20*'Premissas de Custo'!AI20/1000</f>
        <v>4.6302066791942531</v>
      </c>
      <c r="AG25" s="57">
        <f>'Premissas de Custo'!$D20*'Premissas de Custo'!AJ20/1000</f>
        <v>4.6302066791942531</v>
      </c>
      <c r="AH25" s="57">
        <f>'Premissas de Custo'!$D20*'Premissas de Custo'!AK20/1000</f>
        <v>4.6302066791942531</v>
      </c>
      <c r="AI25" s="57">
        <f>'Premissas de Custo'!$D20*'Premissas de Custo'!AL20/1000</f>
        <v>4.6302066791942531</v>
      </c>
      <c r="AJ25" s="57">
        <f>'Premissas de Custo'!$D20*'Premissas de Custo'!AM20/1000</f>
        <v>4.6302066791942531</v>
      </c>
      <c r="AK25" s="57">
        <f>'Premissas de Custo'!$D20*'Premissas de Custo'!AN20/1000</f>
        <v>4.6302066791942531</v>
      </c>
      <c r="AL25" s="57">
        <f>'Premissas de Custo'!$D20*'Premissas de Custo'!AO20/1000</f>
        <v>4.6302066791942531</v>
      </c>
      <c r="AM25" s="57">
        <f>'Premissas de Custo'!$D20*'Premissas de Custo'!AP20/1000</f>
        <v>4.6302066791942531</v>
      </c>
      <c r="AN25" s="57">
        <f>'Premissas de Custo'!$D20*'Premissas de Custo'!AQ20/1000</f>
        <v>4.6302066791942531</v>
      </c>
      <c r="AO25" s="57">
        <f>'Premissas de Custo'!$D20*'Premissas de Custo'!AR20/1000</f>
        <v>4.6302066791942531</v>
      </c>
      <c r="AP25" s="57">
        <f>'Premissas de Custo'!$D20*'Premissas de Custo'!AS20/1000</f>
        <v>4.6302066791942531</v>
      </c>
      <c r="AQ25" s="57">
        <f>'Premissas de Custo'!$D20*'Premissas de Custo'!AT20/1000</f>
        <v>4.6302066791942531</v>
      </c>
      <c r="AR25" s="57">
        <f>'Premissas de Custo'!$D20*'Premissas de Custo'!AU20/1000</f>
        <v>4.6302066791942531</v>
      </c>
      <c r="AS25" s="57">
        <f>'Premissas de Custo'!$D20*'Premissas de Custo'!AV20/1000</f>
        <v>4.6302066791942531</v>
      </c>
      <c r="AT25" s="57">
        <f>'Premissas de Custo'!$D20*'Premissas de Custo'!AW20/1000</f>
        <v>4.6302066791942531</v>
      </c>
      <c r="AU25" s="57">
        <f>'Premissas de Custo'!$D20*'Premissas de Custo'!AX20/1000</f>
        <v>4.6302066791942531</v>
      </c>
      <c r="AV25" s="57">
        <f>'Premissas de Custo'!$D20*'Premissas de Custo'!AY20/1000</f>
        <v>4.6302066791942531</v>
      </c>
      <c r="AW25" s="57">
        <f>'Premissas de Custo'!$D20*'Premissas de Custo'!AZ20/1000</f>
        <v>4.6302066791942531</v>
      </c>
      <c r="AX25" s="57">
        <f>'Premissas de Custo'!$D20*'Premissas de Custo'!BA20/1000</f>
        <v>4.6302066791942531</v>
      </c>
      <c r="AY25" s="57">
        <f>'Premissas de Custo'!$D20*'Premissas de Custo'!BB20/1000</f>
        <v>4.6302066791942531</v>
      </c>
      <c r="AZ25" s="57">
        <f>'Premissas de Custo'!$D20*'Premissas de Custo'!BC20/1000</f>
        <v>4.6302066791942531</v>
      </c>
      <c r="BA25" s="57">
        <f>'Premissas de Custo'!$D20*'Premissas de Custo'!BD20/1000</f>
        <v>4.6302066791942531</v>
      </c>
      <c r="BB25" s="57">
        <f>'Premissas de Custo'!$D20*'Premissas de Custo'!BE20/1000</f>
        <v>4.6302066791942531</v>
      </c>
      <c r="BC25" s="57">
        <f>'Premissas de Custo'!$D20*'Premissas de Custo'!BF20/1000</f>
        <v>4.6302066791942531</v>
      </c>
      <c r="BD25" s="57">
        <f>'Premissas de Custo'!$D20*'Premissas de Custo'!BG20/1000</f>
        <v>4.6302066791942531</v>
      </c>
      <c r="BE25" s="57">
        <f>'Premissas de Custo'!$D20*'Premissas de Custo'!BH20/1000</f>
        <v>4.6302066791942531</v>
      </c>
      <c r="BF25" s="57">
        <f>'Premissas de Custo'!$D20*'Premissas de Custo'!BI20/1000</f>
        <v>4.6302066791942531</v>
      </c>
      <c r="BG25" s="57">
        <f>'Premissas de Custo'!$D20*'Premissas de Custo'!BJ20/1000</f>
        <v>4.6302066791942531</v>
      </c>
      <c r="BH25" s="57">
        <f>'Premissas de Custo'!$D20*'Premissas de Custo'!BK20/1000</f>
        <v>4.6302066791942531</v>
      </c>
      <c r="BI25" s="57">
        <f>'Premissas de Custo'!$D20*'Premissas de Custo'!BL20/1000</f>
        <v>4.6302066791942531</v>
      </c>
      <c r="BJ25" s="57">
        <f>'Premissas de Custo'!$D20*'Premissas de Custo'!BM20/1000</f>
        <v>4.6302066791942531</v>
      </c>
      <c r="BK25" s="57">
        <f>'Premissas de Custo'!$D20*'Premissas de Custo'!BN20/1000</f>
        <v>4.6302066791942531</v>
      </c>
      <c r="BL25" s="57">
        <f>'Premissas de Custo'!$D20*'Premissas de Custo'!BO20/1000</f>
        <v>4.6302066791942531</v>
      </c>
      <c r="BM25" s="57">
        <f>'Premissas de Custo'!$D20*'Premissas de Custo'!BP20/1000</f>
        <v>4.6302066791942531</v>
      </c>
      <c r="BN25" s="57">
        <f>'Premissas de Custo'!$D20*'Premissas de Custo'!BQ20/1000</f>
        <v>4.6302066791942531</v>
      </c>
      <c r="BO25" s="57">
        <f>'Premissas de Custo'!$D20*'Premissas de Custo'!BR20/1000</f>
        <v>4.6302066791942531</v>
      </c>
      <c r="BP25" s="57">
        <f>'Premissas de Custo'!$D20*'Premissas de Custo'!BS20/1000</f>
        <v>4.6302066791942531</v>
      </c>
      <c r="BQ25" s="319"/>
    </row>
    <row r="26" spans="1:69" ht="14.4" x14ac:dyDescent="0.3">
      <c r="A26" s="66"/>
      <c r="B26" s="83" t="s">
        <v>340</v>
      </c>
      <c r="C26" s="63" t="s">
        <v>8</v>
      </c>
      <c r="D26" s="84"/>
      <c r="E26" s="84"/>
      <c r="F26" s="84"/>
      <c r="G26" s="57"/>
      <c r="H26" s="57"/>
      <c r="I26" s="57"/>
      <c r="J26" s="57"/>
      <c r="K26" s="57">
        <f>'Premissas de Custo'!$D21*'Premissas de Custo'!N21/1000</f>
        <v>1.0093596153683078</v>
      </c>
      <c r="L26" s="57">
        <f>'Premissas de Custo'!$D21*'Premissas de Custo'!O21/1000</f>
        <v>1.1849004180410569</v>
      </c>
      <c r="M26" s="57">
        <f>'Premissas de Custo'!$D21*'Premissas de Custo'!P21/1000</f>
        <v>1.1849004180410569</v>
      </c>
      <c r="N26" s="57">
        <f>'Premissas de Custo'!$D21*'Premissas de Custo'!Q21/1000</f>
        <v>1.4043264213819935</v>
      </c>
      <c r="O26" s="57">
        <f>'Premissas de Custo'!$D21*'Premissas de Custo'!R21/1000</f>
        <v>1.4043264213819935</v>
      </c>
      <c r="P26" s="57">
        <f>'Premissas de Custo'!$D21*'Premissas de Custo'!S21/1000</f>
        <v>1.4043264213819935</v>
      </c>
      <c r="Q26" s="57">
        <f>'Premissas de Custo'!$D21*'Premissas de Custo'!T21/1000</f>
        <v>1.4043264213819935</v>
      </c>
      <c r="R26" s="57">
        <f>'Premissas de Custo'!$D21*'Premissas de Custo'!U21/1000</f>
        <v>1.4043264213819935</v>
      </c>
      <c r="S26" s="57">
        <f>'Premissas de Custo'!$D21*'Premissas de Custo'!V21/1000</f>
        <v>1.4043264213819935</v>
      </c>
      <c r="T26" s="57">
        <f>'Premissas de Custo'!$D21*'Premissas de Custo'!W21/1000</f>
        <v>1.4043264213819935</v>
      </c>
      <c r="U26" s="57">
        <f>'Premissas de Custo'!$D21*'Premissas de Custo'!X21/1000</f>
        <v>1.4043264213819935</v>
      </c>
      <c r="V26" s="57">
        <f>'Premissas de Custo'!$D21*'Premissas de Custo'!Y21/1000</f>
        <v>1.4043264213819935</v>
      </c>
      <c r="W26" s="57">
        <f>'Premissas de Custo'!$D21*'Premissas de Custo'!Z21/1000</f>
        <v>1.4043264213819935</v>
      </c>
      <c r="X26" s="57">
        <f>'Premissas de Custo'!$D21*'Premissas de Custo'!AA21/1000</f>
        <v>1.4043264213819935</v>
      </c>
      <c r="Y26" s="57">
        <f>'Premissas de Custo'!$D21*'Premissas de Custo'!AB21/1000</f>
        <v>1.5798672240547427</v>
      </c>
      <c r="Z26" s="57">
        <f>'Premissas de Custo'!$D21*'Premissas de Custo'!AC21/1000</f>
        <v>1.5798672240547427</v>
      </c>
      <c r="AA26" s="57">
        <f>'Premissas de Custo'!$D21*'Premissas de Custo'!AD21/1000</f>
        <v>1.5798672240547427</v>
      </c>
      <c r="AB26" s="57">
        <f>'Premissas de Custo'!$D21*'Premissas de Custo'!AE21/1000</f>
        <v>1.5798672240547427</v>
      </c>
      <c r="AC26" s="57">
        <f>'Premissas de Custo'!$D21*'Premissas de Custo'!AF21/1000</f>
        <v>1.5798672240547427</v>
      </c>
      <c r="AD26" s="57">
        <f>'Premissas de Custo'!$D21*'Premissas de Custo'!AG21/1000</f>
        <v>1.5798672240547427</v>
      </c>
      <c r="AE26" s="57">
        <f>'Premissas de Custo'!$D21*'Premissas de Custo'!AH21/1000</f>
        <v>1.5798672240547427</v>
      </c>
      <c r="AF26" s="57">
        <f>'Premissas de Custo'!$D21*'Premissas de Custo'!AI21/1000</f>
        <v>1.5798672240547427</v>
      </c>
      <c r="AG26" s="57">
        <f>'Premissas de Custo'!$D21*'Premissas de Custo'!AJ21/1000</f>
        <v>1.5798672240547427</v>
      </c>
      <c r="AH26" s="57">
        <f>'Premissas de Custo'!$D21*'Premissas de Custo'!AK21/1000</f>
        <v>1.5798672240547427</v>
      </c>
      <c r="AI26" s="57">
        <f>'Premissas de Custo'!$D21*'Premissas de Custo'!AL21/1000</f>
        <v>1.5798672240547427</v>
      </c>
      <c r="AJ26" s="57">
        <f>'Premissas de Custo'!$D21*'Premissas de Custo'!AM21/1000</f>
        <v>1.5798672240547427</v>
      </c>
      <c r="AK26" s="57">
        <f>'Premissas de Custo'!$D21*'Premissas de Custo'!AN21/1000</f>
        <v>1.5798672240547427</v>
      </c>
      <c r="AL26" s="57">
        <f>'Premissas de Custo'!$D21*'Premissas de Custo'!AO21/1000</f>
        <v>1.5798672240547427</v>
      </c>
      <c r="AM26" s="57">
        <f>'Premissas de Custo'!$D21*'Premissas de Custo'!AP21/1000</f>
        <v>1.5798672240547427</v>
      </c>
      <c r="AN26" s="57">
        <f>'Premissas de Custo'!$D21*'Premissas de Custo'!AQ21/1000</f>
        <v>1.5798672240547427</v>
      </c>
      <c r="AO26" s="57">
        <f>'Premissas de Custo'!$D21*'Premissas de Custo'!AR21/1000</f>
        <v>1.5798672240547427</v>
      </c>
      <c r="AP26" s="57">
        <f>'Premissas de Custo'!$D21*'Premissas de Custo'!AS21/1000</f>
        <v>1.5798672240547427</v>
      </c>
      <c r="AQ26" s="57">
        <f>'Premissas de Custo'!$D21*'Premissas de Custo'!AT21/1000</f>
        <v>1.5798672240547427</v>
      </c>
      <c r="AR26" s="57">
        <f>'Premissas de Custo'!$D21*'Premissas de Custo'!AU21/1000</f>
        <v>1.5798672240547427</v>
      </c>
      <c r="AS26" s="57">
        <f>'Premissas de Custo'!$D21*'Premissas de Custo'!AV21/1000</f>
        <v>1.5798672240547427</v>
      </c>
      <c r="AT26" s="57">
        <f>'Premissas de Custo'!$D21*'Premissas de Custo'!AW21/1000</f>
        <v>1.5798672240547427</v>
      </c>
      <c r="AU26" s="57">
        <f>'Premissas de Custo'!$D21*'Premissas de Custo'!AX21/1000</f>
        <v>1.5798672240547427</v>
      </c>
      <c r="AV26" s="57">
        <f>'Premissas de Custo'!$D21*'Premissas de Custo'!AY21/1000</f>
        <v>1.5798672240547427</v>
      </c>
      <c r="AW26" s="57">
        <f>'Premissas de Custo'!$D21*'Premissas de Custo'!AZ21/1000</f>
        <v>1.5798672240547427</v>
      </c>
      <c r="AX26" s="57">
        <f>'Premissas de Custo'!$D21*'Premissas de Custo'!BA21/1000</f>
        <v>1.5798672240547427</v>
      </c>
      <c r="AY26" s="57">
        <f>'Premissas de Custo'!$D21*'Premissas de Custo'!BB21/1000</f>
        <v>1.5798672240547427</v>
      </c>
      <c r="AZ26" s="57">
        <f>'Premissas de Custo'!$D21*'Premissas de Custo'!BC21/1000</f>
        <v>1.5798672240547427</v>
      </c>
      <c r="BA26" s="57">
        <f>'Premissas de Custo'!$D21*'Premissas de Custo'!BD21/1000</f>
        <v>1.5798672240547427</v>
      </c>
      <c r="BB26" s="57">
        <f>'Premissas de Custo'!$D21*'Premissas de Custo'!BE21/1000</f>
        <v>1.5798672240547427</v>
      </c>
      <c r="BC26" s="57">
        <f>'Premissas de Custo'!$D21*'Premissas de Custo'!BF21/1000</f>
        <v>1.5798672240547427</v>
      </c>
      <c r="BD26" s="57">
        <f>'Premissas de Custo'!$D21*'Premissas de Custo'!BG21/1000</f>
        <v>1.5798672240547427</v>
      </c>
      <c r="BE26" s="57">
        <f>'Premissas de Custo'!$D21*'Premissas de Custo'!BH21/1000</f>
        <v>1.5798672240547427</v>
      </c>
      <c r="BF26" s="57">
        <f>'Premissas de Custo'!$D21*'Premissas de Custo'!BI21/1000</f>
        <v>1.5798672240547427</v>
      </c>
      <c r="BG26" s="57">
        <f>'Premissas de Custo'!$D21*'Premissas de Custo'!BJ21/1000</f>
        <v>1.5798672240547427</v>
      </c>
      <c r="BH26" s="57">
        <f>'Premissas de Custo'!$D21*'Premissas de Custo'!BK21/1000</f>
        <v>1.5798672240547427</v>
      </c>
      <c r="BI26" s="57">
        <f>'Premissas de Custo'!$D21*'Premissas de Custo'!BL21/1000</f>
        <v>1.5798672240547427</v>
      </c>
      <c r="BJ26" s="57">
        <f>'Premissas de Custo'!$D21*'Premissas de Custo'!BM21/1000</f>
        <v>1.5798672240547427</v>
      </c>
      <c r="BK26" s="57">
        <f>'Premissas de Custo'!$D21*'Premissas de Custo'!BN21/1000</f>
        <v>1.5798672240547427</v>
      </c>
      <c r="BL26" s="57">
        <f>'Premissas de Custo'!$D21*'Premissas de Custo'!BO21/1000</f>
        <v>1.5798672240547427</v>
      </c>
      <c r="BM26" s="57">
        <f>'Premissas de Custo'!$D21*'Premissas de Custo'!BP21/1000</f>
        <v>1.5798672240547427</v>
      </c>
      <c r="BN26" s="57">
        <f>'Premissas de Custo'!$D21*'Premissas de Custo'!BQ21/1000</f>
        <v>1.5798672240547427</v>
      </c>
      <c r="BO26" s="57">
        <f>'Premissas de Custo'!$D21*'Premissas de Custo'!BR21/1000</f>
        <v>1.5798672240547427</v>
      </c>
      <c r="BP26" s="57">
        <f>'Premissas de Custo'!$D21*'Premissas de Custo'!BS21/1000</f>
        <v>1.5798672240547427</v>
      </c>
      <c r="BQ26" s="319"/>
    </row>
    <row r="27" spans="1:69" ht="14.4" x14ac:dyDescent="0.3">
      <c r="A27" s="66"/>
      <c r="B27" s="83" t="s">
        <v>341</v>
      </c>
      <c r="C27" s="63" t="s">
        <v>8</v>
      </c>
      <c r="D27" s="84"/>
      <c r="E27" s="84"/>
      <c r="F27" s="84"/>
      <c r="G27" s="57"/>
      <c r="H27" s="57"/>
      <c r="I27" s="57"/>
      <c r="J27" s="57"/>
      <c r="K27" s="57">
        <f>'Premissas de Custo'!$D22*'Premissas de Custo'!N22/1000</f>
        <v>0.2004418475841668</v>
      </c>
      <c r="L27" s="57">
        <f>'Premissas de Custo'!$D22*'Premissas de Custo'!O22/1000</f>
        <v>0.2004418475841668</v>
      </c>
      <c r="M27" s="57">
        <f>'Premissas de Custo'!$D22*'Premissas de Custo'!P22/1000</f>
        <v>0.2004418475841668</v>
      </c>
      <c r="N27" s="57">
        <f>'Premissas de Custo'!$D22*'Premissas de Custo'!Q22/1000</f>
        <v>0.2004418475841668</v>
      </c>
      <c r="O27" s="57">
        <f>'Premissas de Custo'!$D22*'Premissas de Custo'!R22/1000</f>
        <v>0.2004418475841668</v>
      </c>
      <c r="P27" s="57">
        <f>'Premissas de Custo'!$D22*'Premissas de Custo'!S22/1000</f>
        <v>0.2004418475841668</v>
      </c>
      <c r="Q27" s="57">
        <f>'Premissas de Custo'!$D22*'Premissas de Custo'!T22/1000</f>
        <v>0.2004418475841668</v>
      </c>
      <c r="R27" s="57">
        <f>'Premissas de Custo'!$D22*'Premissas de Custo'!U22/1000</f>
        <v>0.2004418475841668</v>
      </c>
      <c r="S27" s="57">
        <f>'Premissas de Custo'!$D22*'Premissas de Custo'!V22/1000</f>
        <v>0.2004418475841668</v>
      </c>
      <c r="T27" s="57">
        <f>'Premissas de Custo'!$D22*'Premissas de Custo'!W22/1000</f>
        <v>0.2004418475841668</v>
      </c>
      <c r="U27" s="57">
        <f>'Premissas de Custo'!$D22*'Premissas de Custo'!X22/1000</f>
        <v>0.2004418475841668</v>
      </c>
      <c r="V27" s="57">
        <f>'Premissas de Custo'!$D22*'Premissas de Custo'!Y22/1000</f>
        <v>0.2004418475841668</v>
      </c>
      <c r="W27" s="57">
        <f>'Premissas de Custo'!$D22*'Premissas de Custo'!Z22/1000</f>
        <v>0.2004418475841668</v>
      </c>
      <c r="X27" s="57">
        <f>'Premissas de Custo'!$D22*'Premissas de Custo'!AA22/1000</f>
        <v>0.2004418475841668</v>
      </c>
      <c r="Y27" s="57">
        <f>'Premissas de Custo'!$D22*'Premissas de Custo'!AB22/1000</f>
        <v>0.2004418475841668</v>
      </c>
      <c r="Z27" s="57">
        <f>'Premissas de Custo'!$D22*'Premissas de Custo'!AC22/1000</f>
        <v>0.2004418475841668</v>
      </c>
      <c r="AA27" s="57">
        <f>'Premissas de Custo'!$D22*'Premissas de Custo'!AD22/1000</f>
        <v>0.2004418475841668</v>
      </c>
      <c r="AB27" s="57">
        <f>'Premissas de Custo'!$D22*'Premissas de Custo'!AE22/1000</f>
        <v>0.2004418475841668</v>
      </c>
      <c r="AC27" s="57">
        <f>'Premissas de Custo'!$D22*'Premissas de Custo'!AF22/1000</f>
        <v>0.2004418475841668</v>
      </c>
      <c r="AD27" s="57">
        <f>'Premissas de Custo'!$D22*'Premissas de Custo'!AG22/1000</f>
        <v>0.2004418475841668</v>
      </c>
      <c r="AE27" s="57">
        <f>'Premissas de Custo'!$D22*'Premissas de Custo'!AH22/1000</f>
        <v>0.2004418475841668</v>
      </c>
      <c r="AF27" s="57">
        <f>'Premissas de Custo'!$D22*'Premissas de Custo'!AI22/1000</f>
        <v>0.2004418475841668</v>
      </c>
      <c r="AG27" s="57">
        <f>'Premissas de Custo'!$D22*'Premissas de Custo'!AJ22/1000</f>
        <v>0.2004418475841668</v>
      </c>
      <c r="AH27" s="57">
        <f>'Premissas de Custo'!$D22*'Premissas de Custo'!AK22/1000</f>
        <v>0.2004418475841668</v>
      </c>
      <c r="AI27" s="57">
        <f>'Premissas de Custo'!$D22*'Premissas de Custo'!AL22/1000</f>
        <v>0.2004418475841668</v>
      </c>
      <c r="AJ27" s="57">
        <f>'Premissas de Custo'!$D22*'Premissas de Custo'!AM22/1000</f>
        <v>0.2004418475841668</v>
      </c>
      <c r="AK27" s="57">
        <f>'Premissas de Custo'!$D22*'Premissas de Custo'!AN22/1000</f>
        <v>0.2004418475841668</v>
      </c>
      <c r="AL27" s="57">
        <f>'Premissas de Custo'!$D22*'Premissas de Custo'!AO22/1000</f>
        <v>0.2004418475841668</v>
      </c>
      <c r="AM27" s="57">
        <f>'Premissas de Custo'!$D22*'Premissas de Custo'!AP22/1000</f>
        <v>0.2004418475841668</v>
      </c>
      <c r="AN27" s="57">
        <f>'Premissas de Custo'!$D22*'Premissas de Custo'!AQ22/1000</f>
        <v>0.2004418475841668</v>
      </c>
      <c r="AO27" s="57">
        <f>'Premissas de Custo'!$D22*'Premissas de Custo'!AR22/1000</f>
        <v>0.2004418475841668</v>
      </c>
      <c r="AP27" s="57">
        <f>'Premissas de Custo'!$D22*'Premissas de Custo'!AS22/1000</f>
        <v>0.2004418475841668</v>
      </c>
      <c r="AQ27" s="57">
        <f>'Premissas de Custo'!$D22*'Premissas de Custo'!AT22/1000</f>
        <v>0.2004418475841668</v>
      </c>
      <c r="AR27" s="57">
        <f>'Premissas de Custo'!$D22*'Premissas de Custo'!AU22/1000</f>
        <v>0.2004418475841668</v>
      </c>
      <c r="AS27" s="57">
        <f>'Premissas de Custo'!$D22*'Premissas de Custo'!AV22/1000</f>
        <v>0.2004418475841668</v>
      </c>
      <c r="AT27" s="57">
        <f>'Premissas de Custo'!$D22*'Premissas de Custo'!AW22/1000</f>
        <v>0.2004418475841668</v>
      </c>
      <c r="AU27" s="57">
        <f>'Premissas de Custo'!$D22*'Premissas de Custo'!AX22/1000</f>
        <v>0.2004418475841668</v>
      </c>
      <c r="AV27" s="57">
        <f>'Premissas de Custo'!$D22*'Premissas de Custo'!AY22/1000</f>
        <v>0.2004418475841668</v>
      </c>
      <c r="AW27" s="57">
        <f>'Premissas de Custo'!$D22*'Premissas de Custo'!AZ22/1000</f>
        <v>0.2004418475841668</v>
      </c>
      <c r="AX27" s="57">
        <f>'Premissas de Custo'!$D22*'Premissas de Custo'!BA22/1000</f>
        <v>0.2004418475841668</v>
      </c>
      <c r="AY27" s="57">
        <f>'Premissas de Custo'!$D22*'Premissas de Custo'!BB22/1000</f>
        <v>0.2004418475841668</v>
      </c>
      <c r="AZ27" s="57">
        <f>'Premissas de Custo'!$D22*'Premissas de Custo'!BC22/1000</f>
        <v>0.2004418475841668</v>
      </c>
      <c r="BA27" s="57">
        <f>'Premissas de Custo'!$D22*'Premissas de Custo'!BD22/1000</f>
        <v>0.2004418475841668</v>
      </c>
      <c r="BB27" s="57">
        <f>'Premissas de Custo'!$D22*'Premissas de Custo'!BE22/1000</f>
        <v>0.2004418475841668</v>
      </c>
      <c r="BC27" s="57">
        <f>'Premissas de Custo'!$D22*'Premissas de Custo'!BF22/1000</f>
        <v>0.2004418475841668</v>
      </c>
      <c r="BD27" s="57">
        <f>'Premissas de Custo'!$D22*'Premissas de Custo'!BG22/1000</f>
        <v>0.2004418475841668</v>
      </c>
      <c r="BE27" s="57">
        <f>'Premissas de Custo'!$D22*'Premissas de Custo'!BH22/1000</f>
        <v>0.2004418475841668</v>
      </c>
      <c r="BF27" s="57">
        <f>'Premissas de Custo'!$D22*'Premissas de Custo'!BI22/1000</f>
        <v>0.2004418475841668</v>
      </c>
      <c r="BG27" s="57">
        <f>'Premissas de Custo'!$D22*'Premissas de Custo'!BJ22/1000</f>
        <v>0.2004418475841668</v>
      </c>
      <c r="BH27" s="57">
        <f>'Premissas de Custo'!$D22*'Premissas de Custo'!BK22/1000</f>
        <v>0.2004418475841668</v>
      </c>
      <c r="BI27" s="57">
        <f>'Premissas de Custo'!$D22*'Premissas de Custo'!BL22/1000</f>
        <v>0.2004418475841668</v>
      </c>
      <c r="BJ27" s="57">
        <f>'Premissas de Custo'!$D22*'Premissas de Custo'!BM22/1000</f>
        <v>0.2004418475841668</v>
      </c>
      <c r="BK27" s="57">
        <f>'Premissas de Custo'!$D22*'Premissas de Custo'!BN22/1000</f>
        <v>0.2004418475841668</v>
      </c>
      <c r="BL27" s="57">
        <f>'Premissas de Custo'!$D22*'Premissas de Custo'!BO22/1000</f>
        <v>0.2004418475841668</v>
      </c>
      <c r="BM27" s="57">
        <f>'Premissas de Custo'!$D22*'Premissas de Custo'!BP22/1000</f>
        <v>0.2004418475841668</v>
      </c>
      <c r="BN27" s="57">
        <f>'Premissas de Custo'!$D22*'Premissas de Custo'!BQ22/1000</f>
        <v>0.2004418475841668</v>
      </c>
      <c r="BO27" s="57">
        <f>'Premissas de Custo'!$D22*'Premissas de Custo'!BR22/1000</f>
        <v>0.2004418475841668</v>
      </c>
      <c r="BP27" s="57">
        <f>'Premissas de Custo'!$D22*'Premissas de Custo'!BS22/1000</f>
        <v>0.2004418475841668</v>
      </c>
      <c r="BQ27" s="319"/>
    </row>
    <row r="28" spans="1:69" ht="14.4" x14ac:dyDescent="0.3">
      <c r="A28" s="66"/>
      <c r="B28" s="83" t="s">
        <v>119</v>
      </c>
      <c r="C28" s="63" t="s">
        <v>8</v>
      </c>
      <c r="D28" s="84"/>
      <c r="E28" s="84"/>
      <c r="F28" s="84"/>
      <c r="G28" s="57"/>
      <c r="H28" s="57"/>
      <c r="I28" s="57"/>
      <c r="J28" s="57"/>
      <c r="K28" s="57">
        <f>'Premissas de Custo'!$D23*'Premissas de Custo'!N23/1000</f>
        <v>0.63380728432263889</v>
      </c>
      <c r="L28" s="57">
        <f>'Premissas de Custo'!$D23*'Premissas de Custo'!O23/1000</f>
        <v>0.63380728432263889</v>
      </c>
      <c r="M28" s="57">
        <f>'Premissas de Custo'!$D23*'Premissas de Custo'!P23/1000</f>
        <v>0.63380728432263889</v>
      </c>
      <c r="N28" s="57">
        <f>'Premissas de Custo'!$D23*'Premissas de Custo'!Q23/1000</f>
        <v>0.95071092648395839</v>
      </c>
      <c r="O28" s="57">
        <f>'Premissas de Custo'!$D23*'Premissas de Custo'!R23/1000</f>
        <v>0.95071092648395839</v>
      </c>
      <c r="P28" s="57">
        <f>'Premissas de Custo'!$D23*'Premissas de Custo'!S23/1000</f>
        <v>0.95071092648395839</v>
      </c>
      <c r="Q28" s="57">
        <f>'Premissas de Custo'!$D23*'Premissas de Custo'!T23/1000</f>
        <v>0.95071092648395839</v>
      </c>
      <c r="R28" s="57">
        <f>'Premissas de Custo'!$D23*'Premissas de Custo'!U23/1000</f>
        <v>0.95071092648395839</v>
      </c>
      <c r="S28" s="57">
        <f>'Premissas de Custo'!$D23*'Premissas de Custo'!V23/1000</f>
        <v>0.95071092648395839</v>
      </c>
      <c r="T28" s="57">
        <f>'Premissas de Custo'!$D23*'Premissas de Custo'!W23/1000</f>
        <v>0.95071092648395839</v>
      </c>
      <c r="U28" s="57">
        <f>'Premissas de Custo'!$D23*'Premissas de Custo'!X23/1000</f>
        <v>0.95071092648395839</v>
      </c>
      <c r="V28" s="57">
        <f>'Premissas de Custo'!$D23*'Premissas de Custo'!Y23/1000</f>
        <v>0.95071092648395839</v>
      </c>
      <c r="W28" s="57">
        <f>'Premissas de Custo'!$D23*'Premissas de Custo'!Z23/1000</f>
        <v>0.95071092648395839</v>
      </c>
      <c r="X28" s="57">
        <f>'Premissas de Custo'!$D23*'Premissas de Custo'!AA23/1000</f>
        <v>0.95071092648395839</v>
      </c>
      <c r="Y28" s="57">
        <f>'Premissas de Custo'!$D23*'Premissas de Custo'!AB23/1000</f>
        <v>0.95071092648395839</v>
      </c>
      <c r="Z28" s="57">
        <f>'Premissas de Custo'!$D23*'Premissas de Custo'!AC23/1000</f>
        <v>0.95071092648395839</v>
      </c>
      <c r="AA28" s="57">
        <f>'Premissas de Custo'!$D23*'Premissas de Custo'!AD23/1000</f>
        <v>0.95071092648395839</v>
      </c>
      <c r="AB28" s="57">
        <f>'Premissas de Custo'!$D23*'Premissas de Custo'!AE23/1000</f>
        <v>0.95071092648395839</v>
      </c>
      <c r="AC28" s="57">
        <f>'Premissas de Custo'!$D23*'Premissas de Custo'!AF23/1000</f>
        <v>0.95071092648395839</v>
      </c>
      <c r="AD28" s="57">
        <f>'Premissas de Custo'!$D23*'Premissas de Custo'!AG23/1000</f>
        <v>0.95071092648395839</v>
      </c>
      <c r="AE28" s="57">
        <f>'Premissas de Custo'!$D23*'Premissas de Custo'!AH23/1000</f>
        <v>0.95071092648395839</v>
      </c>
      <c r="AF28" s="57">
        <f>'Premissas de Custo'!$D23*'Premissas de Custo'!AI23/1000</f>
        <v>0.95071092648395839</v>
      </c>
      <c r="AG28" s="57">
        <f>'Premissas de Custo'!$D23*'Premissas de Custo'!AJ23/1000</f>
        <v>0.95071092648395839</v>
      </c>
      <c r="AH28" s="57">
        <f>'Premissas de Custo'!$D23*'Premissas de Custo'!AK23/1000</f>
        <v>0.95071092648395839</v>
      </c>
      <c r="AI28" s="57">
        <f>'Premissas de Custo'!$D23*'Premissas de Custo'!AL23/1000</f>
        <v>0.95071092648395839</v>
      </c>
      <c r="AJ28" s="57">
        <f>'Premissas de Custo'!$D23*'Premissas de Custo'!AM23/1000</f>
        <v>0.95071092648395839</v>
      </c>
      <c r="AK28" s="57">
        <f>'Premissas de Custo'!$D23*'Premissas de Custo'!AN23/1000</f>
        <v>0.95071092648395839</v>
      </c>
      <c r="AL28" s="57">
        <f>'Premissas de Custo'!$D23*'Premissas de Custo'!AO23/1000</f>
        <v>0.95071092648395839</v>
      </c>
      <c r="AM28" s="57">
        <f>'Premissas de Custo'!$D23*'Premissas de Custo'!AP23/1000</f>
        <v>0.95071092648395839</v>
      </c>
      <c r="AN28" s="57">
        <f>'Premissas de Custo'!$D23*'Premissas de Custo'!AQ23/1000</f>
        <v>0.95071092648395839</v>
      </c>
      <c r="AO28" s="57">
        <f>'Premissas de Custo'!$D23*'Premissas de Custo'!AR23/1000</f>
        <v>0.95071092648395839</v>
      </c>
      <c r="AP28" s="57">
        <f>'Premissas de Custo'!$D23*'Premissas de Custo'!AS23/1000</f>
        <v>0.95071092648395839</v>
      </c>
      <c r="AQ28" s="57">
        <f>'Premissas de Custo'!$D23*'Premissas de Custo'!AT23/1000</f>
        <v>0.95071092648395839</v>
      </c>
      <c r="AR28" s="57">
        <f>'Premissas de Custo'!$D23*'Premissas de Custo'!AU23/1000</f>
        <v>0.95071092648395839</v>
      </c>
      <c r="AS28" s="57">
        <f>'Premissas de Custo'!$D23*'Premissas de Custo'!AV23/1000</f>
        <v>0.95071092648395839</v>
      </c>
      <c r="AT28" s="57">
        <f>'Premissas de Custo'!$D23*'Premissas de Custo'!AW23/1000</f>
        <v>0.95071092648395839</v>
      </c>
      <c r="AU28" s="57">
        <f>'Premissas de Custo'!$D23*'Premissas de Custo'!AX23/1000</f>
        <v>0.95071092648395839</v>
      </c>
      <c r="AV28" s="57">
        <f>'Premissas de Custo'!$D23*'Premissas de Custo'!AY23/1000</f>
        <v>0.95071092648395839</v>
      </c>
      <c r="AW28" s="57">
        <f>'Premissas de Custo'!$D23*'Premissas de Custo'!AZ23/1000</f>
        <v>0.95071092648395839</v>
      </c>
      <c r="AX28" s="57">
        <f>'Premissas de Custo'!$D23*'Premissas de Custo'!BA23/1000</f>
        <v>0.95071092648395839</v>
      </c>
      <c r="AY28" s="57">
        <f>'Premissas de Custo'!$D23*'Premissas de Custo'!BB23/1000</f>
        <v>0.95071092648395839</v>
      </c>
      <c r="AZ28" s="57">
        <f>'Premissas de Custo'!$D23*'Premissas de Custo'!BC23/1000</f>
        <v>0.95071092648395839</v>
      </c>
      <c r="BA28" s="57">
        <f>'Premissas de Custo'!$D23*'Premissas de Custo'!BD23/1000</f>
        <v>0.95071092648395839</v>
      </c>
      <c r="BB28" s="57">
        <f>'Premissas de Custo'!$D23*'Premissas de Custo'!BE23/1000</f>
        <v>0.95071092648395839</v>
      </c>
      <c r="BC28" s="57">
        <f>'Premissas de Custo'!$D23*'Premissas de Custo'!BF23/1000</f>
        <v>0.95071092648395839</v>
      </c>
      <c r="BD28" s="57">
        <f>'Premissas de Custo'!$D23*'Premissas de Custo'!BG23/1000</f>
        <v>0.95071092648395839</v>
      </c>
      <c r="BE28" s="57">
        <f>'Premissas de Custo'!$D23*'Premissas de Custo'!BH23/1000</f>
        <v>0.95071092648395839</v>
      </c>
      <c r="BF28" s="57">
        <f>'Premissas de Custo'!$D23*'Premissas de Custo'!BI23/1000</f>
        <v>0.95071092648395839</v>
      </c>
      <c r="BG28" s="57">
        <f>'Premissas de Custo'!$D23*'Premissas de Custo'!BJ23/1000</f>
        <v>0.95071092648395839</v>
      </c>
      <c r="BH28" s="57">
        <f>'Premissas de Custo'!$D23*'Premissas de Custo'!BK23/1000</f>
        <v>0.95071092648395839</v>
      </c>
      <c r="BI28" s="57">
        <f>'Premissas de Custo'!$D23*'Premissas de Custo'!BL23/1000</f>
        <v>0.95071092648395839</v>
      </c>
      <c r="BJ28" s="57">
        <f>'Premissas de Custo'!$D23*'Premissas de Custo'!BM23/1000</f>
        <v>0.95071092648395839</v>
      </c>
      <c r="BK28" s="57">
        <f>'Premissas de Custo'!$D23*'Premissas de Custo'!BN23/1000</f>
        <v>0.95071092648395839</v>
      </c>
      <c r="BL28" s="57">
        <f>'Premissas de Custo'!$D23*'Premissas de Custo'!BO23/1000</f>
        <v>0.95071092648395839</v>
      </c>
      <c r="BM28" s="57">
        <f>'Premissas de Custo'!$D23*'Premissas de Custo'!BP23/1000</f>
        <v>0.95071092648395839</v>
      </c>
      <c r="BN28" s="57">
        <f>'Premissas de Custo'!$D23*'Premissas de Custo'!BQ23/1000</f>
        <v>0.95071092648395839</v>
      </c>
      <c r="BO28" s="57">
        <f>'Premissas de Custo'!$D23*'Premissas de Custo'!BR23/1000</f>
        <v>0.95071092648395839</v>
      </c>
      <c r="BP28" s="57">
        <f>'Premissas de Custo'!$D23*'Premissas de Custo'!BS23/1000</f>
        <v>0.95071092648395839</v>
      </c>
      <c r="BQ28" s="319"/>
    </row>
    <row r="29" spans="1:69" ht="13.2" customHeight="1" x14ac:dyDescent="0.3">
      <c r="A29" s="66"/>
      <c r="B29" s="83" t="s">
        <v>120</v>
      </c>
      <c r="C29" s="63" t="s">
        <v>8</v>
      </c>
      <c r="D29" s="84"/>
      <c r="E29" s="84"/>
      <c r="F29" s="84"/>
      <c r="G29" s="57"/>
      <c r="H29" s="57"/>
      <c r="I29" s="57"/>
      <c r="J29" s="57"/>
      <c r="K29" s="57">
        <f>'Premissas de Custo'!$D24*'Premissas de Custo'!N24/1000</f>
        <v>1.8478645526285999</v>
      </c>
      <c r="L29" s="57">
        <f>'Premissas de Custo'!$D24*'Premissas de Custo'!O24/1000</f>
        <v>2.2174374631543201</v>
      </c>
      <c r="M29" s="57">
        <f>'Premissas de Custo'!$D24*'Premissas de Custo'!P24/1000</f>
        <v>2.2174374631543201</v>
      </c>
      <c r="N29" s="57">
        <f>'Premissas de Custo'!$D24*'Premissas de Custo'!Q24/1000</f>
        <v>2.5870103736800396</v>
      </c>
      <c r="O29" s="57">
        <f>'Premissas de Custo'!$D24*'Premissas de Custo'!R24/1000</f>
        <v>2.5870103736800396</v>
      </c>
      <c r="P29" s="57">
        <f>'Premissas de Custo'!$D24*'Premissas de Custo'!S24/1000</f>
        <v>2.5870103736800396</v>
      </c>
      <c r="Q29" s="57">
        <f>'Premissas de Custo'!$D24*'Premissas de Custo'!T24/1000</f>
        <v>2.5870103736800396</v>
      </c>
      <c r="R29" s="57">
        <f>'Premissas de Custo'!$D24*'Premissas de Custo'!U24/1000</f>
        <v>2.5870103736800396</v>
      </c>
      <c r="S29" s="57">
        <f>'Premissas de Custo'!$D24*'Premissas de Custo'!V24/1000</f>
        <v>2.5870103736800396</v>
      </c>
      <c r="T29" s="57">
        <f>'Premissas de Custo'!$D24*'Premissas de Custo'!W24/1000</f>
        <v>2.5870103736800396</v>
      </c>
      <c r="U29" s="57">
        <f>'Premissas de Custo'!$D24*'Premissas de Custo'!X24/1000</f>
        <v>2.5870103736800396</v>
      </c>
      <c r="V29" s="57">
        <f>'Premissas de Custo'!$D24*'Premissas de Custo'!Y24/1000</f>
        <v>2.5870103736800396</v>
      </c>
      <c r="W29" s="57">
        <f>'Premissas de Custo'!$D24*'Premissas de Custo'!Z24/1000</f>
        <v>2.5870103736800396</v>
      </c>
      <c r="X29" s="57">
        <f>'Premissas de Custo'!$D24*'Premissas de Custo'!AA24/1000</f>
        <v>2.5870103736800396</v>
      </c>
      <c r="Y29" s="57">
        <f>'Premissas de Custo'!$D24*'Premissas de Custo'!AB24/1000</f>
        <v>2.95658328420576</v>
      </c>
      <c r="Z29" s="57">
        <f>'Premissas de Custo'!$D24*'Premissas de Custo'!AC24/1000</f>
        <v>2.95658328420576</v>
      </c>
      <c r="AA29" s="57">
        <f>'Premissas de Custo'!$D24*'Premissas de Custo'!AD24/1000</f>
        <v>2.95658328420576</v>
      </c>
      <c r="AB29" s="57">
        <f>'Premissas de Custo'!$D24*'Premissas de Custo'!AE24/1000</f>
        <v>2.95658328420576</v>
      </c>
      <c r="AC29" s="57">
        <f>'Premissas de Custo'!$D24*'Premissas de Custo'!AF24/1000</f>
        <v>2.95658328420576</v>
      </c>
      <c r="AD29" s="57">
        <f>'Premissas de Custo'!$D24*'Premissas de Custo'!AG24/1000</f>
        <v>2.95658328420576</v>
      </c>
      <c r="AE29" s="57">
        <f>'Premissas de Custo'!$D24*'Premissas de Custo'!AH24/1000</f>
        <v>2.95658328420576</v>
      </c>
      <c r="AF29" s="57">
        <f>'Premissas de Custo'!$D24*'Premissas de Custo'!AI24/1000</f>
        <v>2.95658328420576</v>
      </c>
      <c r="AG29" s="57">
        <f>'Premissas de Custo'!$D24*'Premissas de Custo'!AJ24/1000</f>
        <v>2.95658328420576</v>
      </c>
      <c r="AH29" s="57">
        <f>'Premissas de Custo'!$D24*'Premissas de Custo'!AK24/1000</f>
        <v>2.95658328420576</v>
      </c>
      <c r="AI29" s="57">
        <f>'Premissas de Custo'!$D24*'Premissas de Custo'!AL24/1000</f>
        <v>2.95658328420576</v>
      </c>
      <c r="AJ29" s="57">
        <f>'Premissas de Custo'!$D24*'Premissas de Custo'!AM24/1000</f>
        <v>2.95658328420576</v>
      </c>
      <c r="AK29" s="57">
        <f>'Premissas de Custo'!$D24*'Premissas de Custo'!AN24/1000</f>
        <v>2.95658328420576</v>
      </c>
      <c r="AL29" s="57">
        <f>'Premissas de Custo'!$D24*'Premissas de Custo'!AO24/1000</f>
        <v>2.95658328420576</v>
      </c>
      <c r="AM29" s="57">
        <f>'Premissas de Custo'!$D24*'Premissas de Custo'!AP24/1000</f>
        <v>2.95658328420576</v>
      </c>
      <c r="AN29" s="57">
        <f>'Premissas de Custo'!$D24*'Premissas de Custo'!AQ24/1000</f>
        <v>2.95658328420576</v>
      </c>
      <c r="AO29" s="57">
        <f>'Premissas de Custo'!$D24*'Premissas de Custo'!AR24/1000</f>
        <v>2.95658328420576</v>
      </c>
      <c r="AP29" s="57">
        <f>'Premissas de Custo'!$D24*'Premissas de Custo'!AS24/1000</f>
        <v>2.95658328420576</v>
      </c>
      <c r="AQ29" s="57">
        <f>'Premissas de Custo'!$D24*'Premissas de Custo'!AT24/1000</f>
        <v>2.95658328420576</v>
      </c>
      <c r="AR29" s="57">
        <f>'Premissas de Custo'!$D24*'Premissas de Custo'!AU24/1000</f>
        <v>2.95658328420576</v>
      </c>
      <c r="AS29" s="57">
        <f>'Premissas de Custo'!$D24*'Premissas de Custo'!AV24/1000</f>
        <v>2.95658328420576</v>
      </c>
      <c r="AT29" s="57">
        <f>'Premissas de Custo'!$D24*'Premissas de Custo'!AW24/1000</f>
        <v>2.95658328420576</v>
      </c>
      <c r="AU29" s="57">
        <f>'Premissas de Custo'!$D24*'Premissas de Custo'!AX24/1000</f>
        <v>2.95658328420576</v>
      </c>
      <c r="AV29" s="57">
        <f>'Premissas de Custo'!$D24*'Premissas de Custo'!AY24/1000</f>
        <v>2.95658328420576</v>
      </c>
      <c r="AW29" s="57">
        <f>'Premissas de Custo'!$D24*'Premissas de Custo'!AZ24/1000</f>
        <v>2.95658328420576</v>
      </c>
      <c r="AX29" s="57">
        <f>'Premissas de Custo'!$D24*'Premissas de Custo'!BA24/1000</f>
        <v>2.95658328420576</v>
      </c>
      <c r="AY29" s="57">
        <f>'Premissas de Custo'!$D24*'Premissas de Custo'!BB24/1000</f>
        <v>2.95658328420576</v>
      </c>
      <c r="AZ29" s="57">
        <f>'Premissas de Custo'!$D24*'Premissas de Custo'!BC24/1000</f>
        <v>2.95658328420576</v>
      </c>
      <c r="BA29" s="57">
        <f>'Premissas de Custo'!$D24*'Premissas de Custo'!BD24/1000</f>
        <v>2.95658328420576</v>
      </c>
      <c r="BB29" s="57">
        <f>'Premissas de Custo'!$D24*'Premissas de Custo'!BE24/1000</f>
        <v>2.95658328420576</v>
      </c>
      <c r="BC29" s="57">
        <f>'Premissas de Custo'!$D24*'Premissas de Custo'!BF24/1000</f>
        <v>2.95658328420576</v>
      </c>
      <c r="BD29" s="57">
        <f>'Premissas de Custo'!$D24*'Premissas de Custo'!BG24/1000</f>
        <v>2.95658328420576</v>
      </c>
      <c r="BE29" s="57">
        <f>'Premissas de Custo'!$D24*'Premissas de Custo'!BH24/1000</f>
        <v>2.95658328420576</v>
      </c>
      <c r="BF29" s="57">
        <f>'Premissas de Custo'!$D24*'Premissas de Custo'!BI24/1000</f>
        <v>2.95658328420576</v>
      </c>
      <c r="BG29" s="57">
        <f>'Premissas de Custo'!$D24*'Premissas de Custo'!BJ24/1000</f>
        <v>2.95658328420576</v>
      </c>
      <c r="BH29" s="57">
        <f>'Premissas de Custo'!$D24*'Premissas de Custo'!BK24/1000</f>
        <v>2.95658328420576</v>
      </c>
      <c r="BI29" s="57">
        <f>'Premissas de Custo'!$D24*'Premissas de Custo'!BL24/1000</f>
        <v>2.95658328420576</v>
      </c>
      <c r="BJ29" s="57">
        <f>'Premissas de Custo'!$D24*'Premissas de Custo'!BM24/1000</f>
        <v>2.95658328420576</v>
      </c>
      <c r="BK29" s="57">
        <f>'Premissas de Custo'!$D24*'Premissas de Custo'!BN24/1000</f>
        <v>2.95658328420576</v>
      </c>
      <c r="BL29" s="57">
        <f>'Premissas de Custo'!$D24*'Premissas de Custo'!BO24/1000</f>
        <v>2.95658328420576</v>
      </c>
      <c r="BM29" s="57">
        <f>'Premissas de Custo'!$D24*'Premissas de Custo'!BP24/1000</f>
        <v>2.95658328420576</v>
      </c>
      <c r="BN29" s="57">
        <f>'Premissas de Custo'!$D24*'Premissas de Custo'!BQ24/1000</f>
        <v>2.95658328420576</v>
      </c>
      <c r="BO29" s="57">
        <f>'Premissas de Custo'!$D24*'Premissas de Custo'!BR24/1000</f>
        <v>2.95658328420576</v>
      </c>
      <c r="BP29" s="57">
        <f>'Premissas de Custo'!$D24*'Premissas de Custo'!BS24/1000</f>
        <v>2.95658328420576</v>
      </c>
      <c r="BQ29" s="319"/>
    </row>
    <row r="30" spans="1:69" ht="14.4" x14ac:dyDescent="0.3">
      <c r="A30" s="66"/>
      <c r="B30" s="82" t="s">
        <v>121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404"/>
    </row>
    <row r="31" spans="1:69" ht="14.4" x14ac:dyDescent="0.3">
      <c r="A31" s="66"/>
      <c r="B31" s="83" t="s">
        <v>123</v>
      </c>
      <c r="C31" s="63" t="s">
        <v>8</v>
      </c>
      <c r="D31" s="84"/>
      <c r="E31" s="84"/>
      <c r="F31" s="84"/>
      <c r="G31" s="57"/>
      <c r="H31" s="57"/>
      <c r="I31" s="57"/>
      <c r="J31" s="57"/>
      <c r="K31" s="57">
        <f>'Premissas de Custo'!$D26*'Premissas de Custo'!N26/1000</f>
        <v>0.54485490684657656</v>
      </c>
      <c r="L31" s="57">
        <f>'Premissas de Custo'!$D26*'Premissas de Custo'!O26/1000</f>
        <v>0.54485490684657656</v>
      </c>
      <c r="M31" s="57">
        <f>'Premissas de Custo'!$D26*'Premissas de Custo'!P26/1000</f>
        <v>0.54485490684657656</v>
      </c>
      <c r="N31" s="57">
        <f>'Premissas de Custo'!$D26*'Premissas de Custo'!Q26/1000</f>
        <v>0.54485490684657656</v>
      </c>
      <c r="O31" s="57">
        <f>'Premissas de Custo'!$D26*'Premissas de Custo'!R26/1000</f>
        <v>0.54485490684657656</v>
      </c>
      <c r="P31" s="57">
        <f>'Premissas de Custo'!$D26*'Premissas de Custo'!S26/1000</f>
        <v>0.54485490684657656</v>
      </c>
      <c r="Q31" s="57">
        <f>'Premissas de Custo'!$D26*'Premissas de Custo'!T26/1000</f>
        <v>0.54485490684657656</v>
      </c>
      <c r="R31" s="57">
        <f>'Premissas de Custo'!$D26*'Premissas de Custo'!U26/1000</f>
        <v>0.54485490684657656</v>
      </c>
      <c r="S31" s="57">
        <f>'Premissas de Custo'!$D26*'Premissas de Custo'!V26/1000</f>
        <v>0.54485490684657656</v>
      </c>
      <c r="T31" s="57">
        <f>'Premissas de Custo'!$D26*'Premissas de Custo'!W26/1000</f>
        <v>0.54485490684657656</v>
      </c>
      <c r="U31" s="57">
        <f>'Premissas de Custo'!$D26*'Premissas de Custo'!X26/1000</f>
        <v>0.54485490684657656</v>
      </c>
      <c r="V31" s="57">
        <f>'Premissas de Custo'!$D26*'Premissas de Custo'!Y26/1000</f>
        <v>0.54485490684657656</v>
      </c>
      <c r="W31" s="57">
        <f>'Premissas de Custo'!$D26*'Premissas de Custo'!Z26/1000</f>
        <v>0.54485490684657656</v>
      </c>
      <c r="X31" s="57">
        <f>'Premissas de Custo'!$D26*'Premissas de Custo'!AA26/1000</f>
        <v>0.54485490684657656</v>
      </c>
      <c r="Y31" s="57">
        <f>'Premissas de Custo'!$D26*'Premissas de Custo'!AB26/1000</f>
        <v>0.54485490684657656</v>
      </c>
      <c r="Z31" s="57">
        <f>'Premissas de Custo'!$D26*'Premissas de Custo'!AC26/1000</f>
        <v>0.54485490684657656</v>
      </c>
      <c r="AA31" s="57">
        <f>'Premissas de Custo'!$D26*'Premissas de Custo'!AD26/1000</f>
        <v>0.54485490684657656</v>
      </c>
      <c r="AB31" s="57">
        <f>'Premissas de Custo'!$D26*'Premissas de Custo'!AE26/1000</f>
        <v>0.54485490684657656</v>
      </c>
      <c r="AC31" s="57">
        <f>'Premissas de Custo'!$D26*'Premissas de Custo'!AF26/1000</f>
        <v>0.54485490684657656</v>
      </c>
      <c r="AD31" s="57">
        <f>'Premissas de Custo'!$D26*'Premissas de Custo'!AG26/1000</f>
        <v>0.54485490684657656</v>
      </c>
      <c r="AE31" s="57">
        <f>'Premissas de Custo'!$D26*'Premissas de Custo'!AH26/1000</f>
        <v>0.54485490684657656</v>
      </c>
      <c r="AF31" s="57">
        <f>'Premissas de Custo'!$D26*'Premissas de Custo'!AI26/1000</f>
        <v>0.54485490684657656</v>
      </c>
      <c r="AG31" s="57">
        <f>'Premissas de Custo'!$D26*'Premissas de Custo'!AJ26/1000</f>
        <v>0.54485490684657656</v>
      </c>
      <c r="AH31" s="57">
        <f>'Premissas de Custo'!$D26*'Premissas de Custo'!AK26/1000</f>
        <v>0.54485490684657656</v>
      </c>
      <c r="AI31" s="57">
        <f>'Premissas de Custo'!$D26*'Premissas de Custo'!AL26/1000</f>
        <v>0.54485490684657656</v>
      </c>
      <c r="AJ31" s="57">
        <f>'Premissas de Custo'!$D26*'Premissas de Custo'!AM26/1000</f>
        <v>0.54485490684657656</v>
      </c>
      <c r="AK31" s="57">
        <f>'Premissas de Custo'!$D26*'Premissas de Custo'!AN26/1000</f>
        <v>0.54485490684657656</v>
      </c>
      <c r="AL31" s="57">
        <f>'Premissas de Custo'!$D26*'Premissas de Custo'!AO26/1000</f>
        <v>0.54485490684657656</v>
      </c>
      <c r="AM31" s="57">
        <f>'Premissas de Custo'!$D26*'Premissas de Custo'!AP26/1000</f>
        <v>0.54485490684657656</v>
      </c>
      <c r="AN31" s="57">
        <f>'Premissas de Custo'!$D26*'Premissas de Custo'!AQ26/1000</f>
        <v>0.54485490684657656</v>
      </c>
      <c r="AO31" s="57">
        <f>'Premissas de Custo'!$D26*'Premissas de Custo'!AR26/1000</f>
        <v>0.54485490684657656</v>
      </c>
      <c r="AP31" s="57">
        <f>'Premissas de Custo'!$D26*'Premissas de Custo'!AS26/1000</f>
        <v>0.54485490684657656</v>
      </c>
      <c r="AQ31" s="57">
        <f>'Premissas de Custo'!$D26*'Premissas de Custo'!AT26/1000</f>
        <v>0.54485490684657656</v>
      </c>
      <c r="AR31" s="57">
        <f>'Premissas de Custo'!$D26*'Premissas de Custo'!AU26/1000</f>
        <v>0.54485490684657656</v>
      </c>
      <c r="AS31" s="57">
        <f>'Premissas de Custo'!$D26*'Premissas de Custo'!AV26/1000</f>
        <v>0.54485490684657656</v>
      </c>
      <c r="AT31" s="57">
        <f>'Premissas de Custo'!$D26*'Premissas de Custo'!AW26/1000</f>
        <v>0.54485490684657656</v>
      </c>
      <c r="AU31" s="57">
        <f>'Premissas de Custo'!$D26*'Premissas de Custo'!AX26/1000</f>
        <v>0.54485490684657656</v>
      </c>
      <c r="AV31" s="57">
        <f>'Premissas de Custo'!$D26*'Premissas de Custo'!AY26/1000</f>
        <v>0.54485490684657656</v>
      </c>
      <c r="AW31" s="57">
        <f>'Premissas de Custo'!$D26*'Premissas de Custo'!AZ26/1000</f>
        <v>0.54485490684657656</v>
      </c>
      <c r="AX31" s="57">
        <f>'Premissas de Custo'!$D26*'Premissas de Custo'!BA26/1000</f>
        <v>0.54485490684657656</v>
      </c>
      <c r="AY31" s="57">
        <f>'Premissas de Custo'!$D26*'Premissas de Custo'!BB26/1000</f>
        <v>0.54485490684657656</v>
      </c>
      <c r="AZ31" s="57">
        <f>'Premissas de Custo'!$D26*'Premissas de Custo'!BC26/1000</f>
        <v>0.54485490684657656</v>
      </c>
      <c r="BA31" s="57">
        <f>'Premissas de Custo'!$D26*'Premissas de Custo'!BD26/1000</f>
        <v>0.54485490684657656</v>
      </c>
      <c r="BB31" s="57">
        <f>'Premissas de Custo'!$D26*'Premissas de Custo'!BE26/1000</f>
        <v>0.54485490684657656</v>
      </c>
      <c r="BC31" s="57">
        <f>'Premissas de Custo'!$D26*'Premissas de Custo'!BF26/1000</f>
        <v>0.54485490684657656</v>
      </c>
      <c r="BD31" s="57">
        <f>'Premissas de Custo'!$D26*'Premissas de Custo'!BG26/1000</f>
        <v>0.54485490684657656</v>
      </c>
      <c r="BE31" s="57">
        <f>'Premissas de Custo'!$D26*'Premissas de Custo'!BH26/1000</f>
        <v>0.54485490684657656</v>
      </c>
      <c r="BF31" s="57">
        <f>'Premissas de Custo'!$D26*'Premissas de Custo'!BI26/1000</f>
        <v>0.54485490684657656</v>
      </c>
      <c r="BG31" s="57">
        <f>'Premissas de Custo'!$D26*'Premissas de Custo'!BJ26/1000</f>
        <v>0.54485490684657656</v>
      </c>
      <c r="BH31" s="57">
        <f>'Premissas de Custo'!$D26*'Premissas de Custo'!BK26/1000</f>
        <v>0.54485490684657656</v>
      </c>
      <c r="BI31" s="57">
        <f>'Premissas de Custo'!$D26*'Premissas de Custo'!BL26/1000</f>
        <v>0.54485490684657656</v>
      </c>
      <c r="BJ31" s="57">
        <f>'Premissas de Custo'!$D26*'Premissas de Custo'!BM26/1000</f>
        <v>0.54485490684657656</v>
      </c>
      <c r="BK31" s="57">
        <f>'Premissas de Custo'!$D26*'Premissas de Custo'!BN26/1000</f>
        <v>0.54485490684657656</v>
      </c>
      <c r="BL31" s="57">
        <f>'Premissas de Custo'!$D26*'Premissas de Custo'!BO26/1000</f>
        <v>0.54485490684657656</v>
      </c>
      <c r="BM31" s="57">
        <f>'Premissas de Custo'!$D26*'Premissas de Custo'!BP26/1000</f>
        <v>0.54485490684657656</v>
      </c>
      <c r="BN31" s="57">
        <f>'Premissas de Custo'!$D26*'Premissas de Custo'!BQ26/1000</f>
        <v>0.54485490684657656</v>
      </c>
      <c r="BO31" s="57">
        <f>'Premissas de Custo'!$D26*'Premissas de Custo'!BR26/1000</f>
        <v>0.54485490684657656</v>
      </c>
      <c r="BP31" s="57">
        <f>'Premissas de Custo'!$D26*'Premissas de Custo'!BS26/1000</f>
        <v>0.54485490684657656</v>
      </c>
      <c r="BQ31" s="319"/>
    </row>
    <row r="32" spans="1:69" ht="14.4" x14ac:dyDescent="0.3">
      <c r="A32" s="66"/>
      <c r="B32" s="83" t="s">
        <v>124</v>
      </c>
      <c r="C32" s="63" t="s">
        <v>8</v>
      </c>
      <c r="D32" s="84"/>
      <c r="E32" s="84"/>
      <c r="F32" s="84"/>
      <c r="G32" s="57"/>
      <c r="H32" s="57"/>
      <c r="I32" s="57"/>
      <c r="J32" s="57"/>
      <c r="K32" s="57">
        <f>'Premissas de Custo'!$D27*'Premissas de Custo'!N27/1000</f>
        <v>0.95491389767263768</v>
      </c>
      <c r="L32" s="57">
        <f>'Premissas de Custo'!$D27*'Premissas de Custo'!O27/1000</f>
        <v>2.2281324279028207</v>
      </c>
      <c r="M32" s="57">
        <f>'Premissas de Custo'!$D27*'Premissas de Custo'!P27/1000</f>
        <v>3.1830463255754586</v>
      </c>
      <c r="N32" s="57">
        <f>'Premissas de Custo'!$D27*'Premissas de Custo'!Q27/1000</f>
        <v>4.4562648558056415</v>
      </c>
      <c r="O32" s="57">
        <f>'Premissas de Custo'!$D27*'Premissas de Custo'!R27/1000</f>
        <v>4.7745694883631877</v>
      </c>
      <c r="P32" s="57">
        <f>'Premissas de Custo'!$D27*'Premissas de Custo'!S27/1000</f>
        <v>5.092874120920734</v>
      </c>
      <c r="Q32" s="57">
        <f>'Premissas de Custo'!$D27*'Premissas de Custo'!T27/1000</f>
        <v>5.092874120920734</v>
      </c>
      <c r="R32" s="57">
        <f>'Premissas de Custo'!$D27*'Premissas de Custo'!U27/1000</f>
        <v>5.4111787534782794</v>
      </c>
      <c r="S32" s="57">
        <f>'Premissas de Custo'!$D27*'Premissas de Custo'!V27/1000</f>
        <v>5.4111787534782794</v>
      </c>
      <c r="T32" s="57">
        <f>'Premissas de Custo'!$D27*'Premissas de Custo'!W27/1000</f>
        <v>5.4111787534782794</v>
      </c>
      <c r="U32" s="57">
        <f>'Premissas de Custo'!$D27*'Premissas de Custo'!X27/1000</f>
        <v>5.7294833860358256</v>
      </c>
      <c r="V32" s="57">
        <f>'Premissas de Custo'!$D27*'Premissas de Custo'!Y27/1000</f>
        <v>5.7294833860358256</v>
      </c>
      <c r="W32" s="57">
        <f>'Premissas de Custo'!$D27*'Premissas de Custo'!Z27/1000</f>
        <v>6.047788018593371</v>
      </c>
      <c r="X32" s="57">
        <f>'Premissas de Custo'!$D27*'Premissas de Custo'!AA27/1000</f>
        <v>6.047788018593371</v>
      </c>
      <c r="Y32" s="57">
        <f>'Premissas de Custo'!$D27*'Premissas de Custo'!AB27/1000</f>
        <v>6.047788018593371</v>
      </c>
      <c r="Z32" s="57">
        <f>'Premissas de Custo'!$D27*'Premissas de Custo'!AC27/1000</f>
        <v>6.3660926511509173</v>
      </c>
      <c r="AA32" s="57">
        <f>'Premissas de Custo'!$D27*'Premissas de Custo'!AD27/1000</f>
        <v>6.3660926511509173</v>
      </c>
      <c r="AB32" s="57">
        <f>'Premissas de Custo'!$D27*'Premissas de Custo'!AE27/1000</f>
        <v>6.3660926511509173</v>
      </c>
      <c r="AC32" s="57">
        <f>'Premissas de Custo'!$D27*'Premissas de Custo'!AF27/1000</f>
        <v>6.6843972837084626</v>
      </c>
      <c r="AD32" s="57">
        <f>'Premissas de Custo'!$D27*'Premissas de Custo'!AG27/1000</f>
        <v>6.6843972837084626</v>
      </c>
      <c r="AE32" s="57">
        <f>'Premissas de Custo'!$D27*'Premissas de Custo'!AH27/1000</f>
        <v>6.6843972837084626</v>
      </c>
      <c r="AF32" s="57">
        <f>'Premissas de Custo'!$D27*'Premissas de Custo'!AI27/1000</f>
        <v>6.6843972837084626</v>
      </c>
      <c r="AG32" s="57">
        <f>'Premissas de Custo'!$D27*'Premissas de Custo'!AJ27/1000</f>
        <v>6.6843972837084626</v>
      </c>
      <c r="AH32" s="57">
        <f>'Premissas de Custo'!$D27*'Premissas de Custo'!AK27/1000</f>
        <v>7.0027019162660089</v>
      </c>
      <c r="AI32" s="57">
        <f>'Premissas de Custo'!$D27*'Premissas de Custo'!AL27/1000</f>
        <v>7.0027019162660089</v>
      </c>
      <c r="AJ32" s="57">
        <f>'Premissas de Custo'!$D27*'Premissas de Custo'!AM27/1000</f>
        <v>7.0027019162660089</v>
      </c>
      <c r="AK32" s="57">
        <f>'Premissas de Custo'!$D27*'Premissas de Custo'!AN27/1000</f>
        <v>7.0027019162660089</v>
      </c>
      <c r="AL32" s="57">
        <f>'Premissas de Custo'!$D27*'Premissas de Custo'!AO27/1000</f>
        <v>7.0027019162660089</v>
      </c>
      <c r="AM32" s="57">
        <f>'Premissas de Custo'!$D27*'Premissas de Custo'!AP27/1000</f>
        <v>7.0027019162660089</v>
      </c>
      <c r="AN32" s="57">
        <f>'Premissas de Custo'!$D27*'Premissas de Custo'!AQ27/1000</f>
        <v>7.0027019162660089</v>
      </c>
      <c r="AO32" s="57">
        <f>'Premissas de Custo'!$D27*'Premissas de Custo'!AR27/1000</f>
        <v>7.3210065488235552</v>
      </c>
      <c r="AP32" s="57">
        <f>'Premissas de Custo'!$D27*'Premissas de Custo'!AS27/1000</f>
        <v>7.3210065488235552</v>
      </c>
      <c r="AQ32" s="57">
        <f>'Premissas de Custo'!$D27*'Premissas de Custo'!AT27/1000</f>
        <v>7.3210065488235552</v>
      </c>
      <c r="AR32" s="57">
        <f>'Premissas de Custo'!$D27*'Premissas de Custo'!AU27/1000</f>
        <v>7.3210065488235552</v>
      </c>
      <c r="AS32" s="57">
        <f>'Premissas de Custo'!$D27*'Premissas de Custo'!AV27/1000</f>
        <v>7.3210065488235552</v>
      </c>
      <c r="AT32" s="57">
        <f>'Premissas de Custo'!$D27*'Premissas de Custo'!AW27/1000</f>
        <v>7.3210065488235552</v>
      </c>
      <c r="AU32" s="57">
        <f>'Premissas de Custo'!$D27*'Premissas de Custo'!AX27/1000</f>
        <v>7.3210065488235552</v>
      </c>
      <c r="AV32" s="57">
        <f>'Premissas de Custo'!$D27*'Premissas de Custo'!AY27/1000</f>
        <v>7.3210065488235552</v>
      </c>
      <c r="AW32" s="57">
        <f>'Premissas de Custo'!$D27*'Premissas de Custo'!AZ27/1000</f>
        <v>7.3210065488235552</v>
      </c>
      <c r="AX32" s="57">
        <f>'Premissas de Custo'!$D27*'Premissas de Custo'!BA27/1000</f>
        <v>7.3210065488235552</v>
      </c>
      <c r="AY32" s="57">
        <f>'Premissas de Custo'!$D27*'Premissas de Custo'!BB27/1000</f>
        <v>7.3210065488235552</v>
      </c>
      <c r="AZ32" s="57">
        <f>'Premissas de Custo'!$D27*'Premissas de Custo'!BC27/1000</f>
        <v>7.3210065488235552</v>
      </c>
      <c r="BA32" s="57">
        <f>'Premissas de Custo'!$D27*'Premissas de Custo'!BD27/1000</f>
        <v>7.6393111813811014</v>
      </c>
      <c r="BB32" s="57">
        <f>'Premissas de Custo'!$D27*'Premissas de Custo'!BE27/1000</f>
        <v>7.6393111813811014</v>
      </c>
      <c r="BC32" s="57">
        <f>'Premissas de Custo'!$D27*'Premissas de Custo'!BF27/1000</f>
        <v>7.6393111813811014</v>
      </c>
      <c r="BD32" s="57">
        <f>'Premissas de Custo'!$D27*'Premissas de Custo'!BG27/1000</f>
        <v>7.6393111813811014</v>
      </c>
      <c r="BE32" s="57">
        <f>'Premissas de Custo'!$D27*'Premissas de Custo'!BH27/1000</f>
        <v>7.6393111813811014</v>
      </c>
      <c r="BF32" s="57">
        <f>'Premissas de Custo'!$D27*'Premissas de Custo'!BI27/1000</f>
        <v>7.6393111813811014</v>
      </c>
      <c r="BG32" s="57">
        <f>'Premissas de Custo'!$D27*'Premissas de Custo'!BJ27/1000</f>
        <v>7.6393111813811014</v>
      </c>
      <c r="BH32" s="57">
        <f>'Premissas de Custo'!$D27*'Premissas de Custo'!BK27/1000</f>
        <v>7.6393111813811014</v>
      </c>
      <c r="BI32" s="57">
        <f>'Premissas de Custo'!$D27*'Premissas de Custo'!BL27/1000</f>
        <v>7.6393111813811014</v>
      </c>
      <c r="BJ32" s="57">
        <f>'Premissas de Custo'!$D27*'Premissas de Custo'!BM27/1000</f>
        <v>7.6393111813811014</v>
      </c>
      <c r="BK32" s="57">
        <f>'Premissas de Custo'!$D27*'Premissas de Custo'!BN27/1000</f>
        <v>7.6393111813811014</v>
      </c>
      <c r="BL32" s="57">
        <f>'Premissas de Custo'!$D27*'Premissas de Custo'!BO27/1000</f>
        <v>7.6393111813811014</v>
      </c>
      <c r="BM32" s="57">
        <f>'Premissas de Custo'!$D27*'Premissas de Custo'!BP27/1000</f>
        <v>7.6393111813811014</v>
      </c>
      <c r="BN32" s="57">
        <f>'Premissas de Custo'!$D27*'Premissas de Custo'!BQ27/1000</f>
        <v>7.6393111813811014</v>
      </c>
      <c r="BO32" s="57">
        <f>'Premissas de Custo'!$D27*'Premissas de Custo'!BR27/1000</f>
        <v>7.6393111813811014</v>
      </c>
      <c r="BP32" s="57">
        <f>'Premissas de Custo'!$D27*'Premissas de Custo'!BS27/1000</f>
        <v>7.6393111813811014</v>
      </c>
      <c r="BQ32" s="319"/>
    </row>
    <row r="33" spans="1:69" ht="14.4" x14ac:dyDescent="0.3">
      <c r="A33" s="66"/>
      <c r="B33" s="83" t="s">
        <v>125</v>
      </c>
      <c r="C33" s="63" t="s">
        <v>8</v>
      </c>
      <c r="D33" s="84"/>
      <c r="E33" s="84"/>
      <c r="F33" s="84"/>
      <c r="G33" s="57"/>
      <c r="H33" s="57"/>
      <c r="I33" s="57"/>
      <c r="J33" s="57"/>
      <c r="K33" s="57">
        <f>'Premissas de Custo'!$D28*'Premissas de Custo'!N28/1000</f>
        <v>1.2351747026009894</v>
      </c>
      <c r="L33" s="57">
        <f>'Premissas de Custo'!$D28*'Premissas de Custo'!O28/1000</f>
        <v>1.4822096431211871</v>
      </c>
      <c r="M33" s="57">
        <f>'Premissas de Custo'!$D28*'Premissas de Custo'!P28/1000</f>
        <v>1.4822096431211871</v>
      </c>
      <c r="N33" s="57">
        <f>'Premissas de Custo'!$D28*'Premissas de Custo'!Q28/1000</f>
        <v>1.7292445836413852</v>
      </c>
      <c r="O33" s="57">
        <f>'Premissas de Custo'!$D28*'Premissas de Custo'!R28/1000</f>
        <v>1.7292445836413852</v>
      </c>
      <c r="P33" s="57">
        <f>'Premissas de Custo'!$D28*'Premissas de Custo'!S28/1000</f>
        <v>1.7292445836413852</v>
      </c>
      <c r="Q33" s="57">
        <f>'Premissas de Custo'!$D28*'Premissas de Custo'!T28/1000</f>
        <v>1.7292445836413852</v>
      </c>
      <c r="R33" s="57">
        <f>'Premissas de Custo'!$D28*'Premissas de Custo'!U28/1000</f>
        <v>1.7292445836413852</v>
      </c>
      <c r="S33" s="57">
        <f>'Premissas de Custo'!$D28*'Premissas de Custo'!V28/1000</f>
        <v>1.7292445836413852</v>
      </c>
      <c r="T33" s="57">
        <f>'Premissas de Custo'!$D28*'Premissas de Custo'!W28/1000</f>
        <v>1.7292445836413852</v>
      </c>
      <c r="U33" s="57">
        <f>'Premissas de Custo'!$D28*'Premissas de Custo'!X28/1000</f>
        <v>1.7292445836413852</v>
      </c>
      <c r="V33" s="57">
        <f>'Premissas de Custo'!$D28*'Premissas de Custo'!Y28/1000</f>
        <v>1.7292445836413852</v>
      </c>
      <c r="W33" s="57">
        <f>'Premissas de Custo'!$D28*'Premissas de Custo'!Z28/1000</f>
        <v>1.7292445836413852</v>
      </c>
      <c r="X33" s="57">
        <f>'Premissas de Custo'!$D28*'Premissas de Custo'!AA28/1000</f>
        <v>1.7292445836413852</v>
      </c>
      <c r="Y33" s="57">
        <f>'Premissas de Custo'!$D28*'Premissas de Custo'!AB28/1000</f>
        <v>1.9762795241615829</v>
      </c>
      <c r="Z33" s="57">
        <f>'Premissas de Custo'!$D28*'Premissas de Custo'!AC28/1000</f>
        <v>1.9762795241615829</v>
      </c>
      <c r="AA33" s="57">
        <f>'Premissas de Custo'!$D28*'Premissas de Custo'!AD28/1000</f>
        <v>1.9762795241615829</v>
      </c>
      <c r="AB33" s="57">
        <f>'Premissas de Custo'!$D28*'Premissas de Custo'!AE28/1000</f>
        <v>1.9762795241615829</v>
      </c>
      <c r="AC33" s="57">
        <f>'Premissas de Custo'!$D28*'Premissas de Custo'!AF28/1000</f>
        <v>1.9762795241615829</v>
      </c>
      <c r="AD33" s="57">
        <f>'Premissas de Custo'!$D28*'Premissas de Custo'!AG28/1000</f>
        <v>1.9762795241615829</v>
      </c>
      <c r="AE33" s="57">
        <f>'Premissas de Custo'!$D28*'Premissas de Custo'!AH28/1000</f>
        <v>1.9762795241615829</v>
      </c>
      <c r="AF33" s="57">
        <f>'Premissas de Custo'!$D28*'Premissas de Custo'!AI28/1000</f>
        <v>1.9762795241615829</v>
      </c>
      <c r="AG33" s="57">
        <f>'Premissas de Custo'!$D28*'Premissas de Custo'!AJ28/1000</f>
        <v>1.9762795241615829</v>
      </c>
      <c r="AH33" s="57">
        <f>'Premissas de Custo'!$D28*'Premissas de Custo'!AK28/1000</f>
        <v>1.9762795241615829</v>
      </c>
      <c r="AI33" s="57">
        <f>'Premissas de Custo'!$D28*'Premissas de Custo'!AL28/1000</f>
        <v>1.9762795241615829</v>
      </c>
      <c r="AJ33" s="57">
        <f>'Premissas de Custo'!$D28*'Premissas de Custo'!AM28/1000</f>
        <v>1.9762795241615829</v>
      </c>
      <c r="AK33" s="57">
        <f>'Premissas de Custo'!$D28*'Premissas de Custo'!AN28/1000</f>
        <v>1.9762795241615829</v>
      </c>
      <c r="AL33" s="57">
        <f>'Premissas de Custo'!$D28*'Premissas de Custo'!AO28/1000</f>
        <v>1.9762795241615829</v>
      </c>
      <c r="AM33" s="57">
        <f>'Premissas de Custo'!$D28*'Premissas de Custo'!AP28/1000</f>
        <v>1.9762795241615829</v>
      </c>
      <c r="AN33" s="57">
        <f>'Premissas de Custo'!$D28*'Premissas de Custo'!AQ28/1000</f>
        <v>1.9762795241615829</v>
      </c>
      <c r="AO33" s="57">
        <f>'Premissas de Custo'!$D28*'Premissas de Custo'!AR28/1000</f>
        <v>1.9762795241615829</v>
      </c>
      <c r="AP33" s="57">
        <f>'Premissas de Custo'!$D28*'Premissas de Custo'!AS28/1000</f>
        <v>1.9762795241615829</v>
      </c>
      <c r="AQ33" s="57">
        <f>'Premissas de Custo'!$D28*'Premissas de Custo'!AT28/1000</f>
        <v>1.9762795241615829</v>
      </c>
      <c r="AR33" s="57">
        <f>'Premissas de Custo'!$D28*'Premissas de Custo'!AU28/1000</f>
        <v>1.9762795241615829</v>
      </c>
      <c r="AS33" s="57">
        <f>'Premissas de Custo'!$D28*'Premissas de Custo'!AV28/1000</f>
        <v>1.9762795241615829</v>
      </c>
      <c r="AT33" s="57">
        <f>'Premissas de Custo'!$D28*'Premissas de Custo'!AW28/1000</f>
        <v>1.9762795241615829</v>
      </c>
      <c r="AU33" s="57">
        <f>'Premissas de Custo'!$D28*'Premissas de Custo'!AX28/1000</f>
        <v>1.9762795241615829</v>
      </c>
      <c r="AV33" s="57">
        <f>'Premissas de Custo'!$D28*'Premissas de Custo'!AY28/1000</f>
        <v>1.9762795241615829</v>
      </c>
      <c r="AW33" s="57">
        <f>'Premissas de Custo'!$D28*'Premissas de Custo'!AZ28/1000</f>
        <v>1.9762795241615829</v>
      </c>
      <c r="AX33" s="57">
        <f>'Premissas de Custo'!$D28*'Premissas de Custo'!BA28/1000</f>
        <v>1.9762795241615829</v>
      </c>
      <c r="AY33" s="57">
        <f>'Premissas de Custo'!$D28*'Premissas de Custo'!BB28/1000</f>
        <v>1.9762795241615829</v>
      </c>
      <c r="AZ33" s="57">
        <f>'Premissas de Custo'!$D28*'Premissas de Custo'!BC28/1000</f>
        <v>1.9762795241615829</v>
      </c>
      <c r="BA33" s="57">
        <f>'Premissas de Custo'!$D28*'Premissas de Custo'!BD28/1000</f>
        <v>1.9762795241615829</v>
      </c>
      <c r="BB33" s="57">
        <f>'Premissas de Custo'!$D28*'Premissas de Custo'!BE28/1000</f>
        <v>1.9762795241615829</v>
      </c>
      <c r="BC33" s="57">
        <f>'Premissas de Custo'!$D28*'Premissas de Custo'!BF28/1000</f>
        <v>1.9762795241615829</v>
      </c>
      <c r="BD33" s="57">
        <f>'Premissas de Custo'!$D28*'Premissas de Custo'!BG28/1000</f>
        <v>1.9762795241615829</v>
      </c>
      <c r="BE33" s="57">
        <f>'Premissas de Custo'!$D28*'Premissas de Custo'!BH28/1000</f>
        <v>1.9762795241615829</v>
      </c>
      <c r="BF33" s="57">
        <f>'Premissas de Custo'!$D28*'Premissas de Custo'!BI28/1000</f>
        <v>1.9762795241615829</v>
      </c>
      <c r="BG33" s="57">
        <f>'Premissas de Custo'!$D28*'Premissas de Custo'!BJ28/1000</f>
        <v>1.9762795241615829</v>
      </c>
      <c r="BH33" s="57">
        <f>'Premissas de Custo'!$D28*'Premissas de Custo'!BK28/1000</f>
        <v>1.9762795241615829</v>
      </c>
      <c r="BI33" s="57">
        <f>'Premissas de Custo'!$D28*'Premissas de Custo'!BL28/1000</f>
        <v>1.9762795241615829</v>
      </c>
      <c r="BJ33" s="57">
        <f>'Premissas de Custo'!$D28*'Premissas de Custo'!BM28/1000</f>
        <v>1.9762795241615829</v>
      </c>
      <c r="BK33" s="57">
        <f>'Premissas de Custo'!$D28*'Premissas de Custo'!BN28/1000</f>
        <v>1.9762795241615829</v>
      </c>
      <c r="BL33" s="57">
        <f>'Premissas de Custo'!$D28*'Premissas de Custo'!BO28/1000</f>
        <v>1.9762795241615829</v>
      </c>
      <c r="BM33" s="57">
        <f>'Premissas de Custo'!$D28*'Premissas de Custo'!BP28/1000</f>
        <v>1.9762795241615829</v>
      </c>
      <c r="BN33" s="57">
        <f>'Premissas de Custo'!$D28*'Premissas de Custo'!BQ28/1000</f>
        <v>1.9762795241615829</v>
      </c>
      <c r="BO33" s="57">
        <f>'Premissas de Custo'!$D28*'Premissas de Custo'!BR28/1000</f>
        <v>1.9762795241615829</v>
      </c>
      <c r="BP33" s="57">
        <f>'Premissas de Custo'!$D28*'Premissas de Custo'!BS28/1000</f>
        <v>1.9762795241615829</v>
      </c>
      <c r="BQ33" s="319"/>
    </row>
    <row r="34" spans="1:69" ht="14.4" x14ac:dyDescent="0.3">
      <c r="A34" s="66"/>
      <c r="B34" s="83" t="s">
        <v>126</v>
      </c>
      <c r="C34" s="63" t="s">
        <v>8</v>
      </c>
      <c r="D34" s="84"/>
      <c r="E34" s="84"/>
      <c r="F34" s="84"/>
      <c r="G34" s="57"/>
      <c r="H34" s="57"/>
      <c r="I34" s="57"/>
      <c r="J34" s="57"/>
      <c r="K34" s="57">
        <f>'Premissas de Custo'!$D29*'Premissas de Custo'!N29/1000</f>
        <v>0.66145809702775049</v>
      </c>
      <c r="L34" s="57">
        <f>'Premissas de Custo'!$D29*'Premissas de Custo'!O29/1000</f>
        <v>0.66145809702775049</v>
      </c>
      <c r="M34" s="57">
        <f>'Premissas de Custo'!$D29*'Premissas de Custo'!P29/1000</f>
        <v>0.66145809702775049</v>
      </c>
      <c r="N34" s="57">
        <f>'Premissas de Custo'!$D29*'Premissas de Custo'!Q29/1000</f>
        <v>0.66145809702775049</v>
      </c>
      <c r="O34" s="57">
        <f>'Premissas de Custo'!$D29*'Premissas de Custo'!R29/1000</f>
        <v>0.66145809702775049</v>
      </c>
      <c r="P34" s="57">
        <f>'Premissas de Custo'!$D29*'Premissas de Custo'!S29/1000</f>
        <v>0.66145809702775049</v>
      </c>
      <c r="Q34" s="57">
        <f>'Premissas de Custo'!$D29*'Premissas de Custo'!T29/1000</f>
        <v>0.66145809702775049</v>
      </c>
      <c r="R34" s="57">
        <f>'Premissas de Custo'!$D29*'Premissas de Custo'!U29/1000</f>
        <v>0.66145809702775049</v>
      </c>
      <c r="S34" s="57">
        <f>'Premissas de Custo'!$D29*'Premissas de Custo'!V29/1000</f>
        <v>0.66145809702775049</v>
      </c>
      <c r="T34" s="57">
        <f>'Premissas de Custo'!$D29*'Premissas de Custo'!W29/1000</f>
        <v>0.66145809702775049</v>
      </c>
      <c r="U34" s="57">
        <f>'Premissas de Custo'!$D29*'Premissas de Custo'!X29/1000</f>
        <v>0.66145809702775049</v>
      </c>
      <c r="V34" s="57">
        <f>'Premissas de Custo'!$D29*'Premissas de Custo'!Y29/1000</f>
        <v>0.66145809702775049</v>
      </c>
      <c r="W34" s="57">
        <f>'Premissas de Custo'!$D29*'Premissas de Custo'!Z29/1000</f>
        <v>0.66145809702775049</v>
      </c>
      <c r="X34" s="57">
        <f>'Premissas de Custo'!$D29*'Premissas de Custo'!AA29/1000</f>
        <v>0.66145809702775049</v>
      </c>
      <c r="Y34" s="57">
        <f>'Premissas de Custo'!$D29*'Premissas de Custo'!AB29/1000</f>
        <v>0.66145809702775049</v>
      </c>
      <c r="Z34" s="57">
        <f>'Premissas de Custo'!$D29*'Premissas de Custo'!AC29/1000</f>
        <v>0.66145809702775049</v>
      </c>
      <c r="AA34" s="57">
        <f>'Premissas de Custo'!$D29*'Premissas de Custo'!AD29/1000</f>
        <v>0.66145809702775049</v>
      </c>
      <c r="AB34" s="57">
        <f>'Premissas de Custo'!$D29*'Premissas de Custo'!AE29/1000</f>
        <v>0.66145809702775049</v>
      </c>
      <c r="AC34" s="57">
        <f>'Premissas de Custo'!$D29*'Premissas de Custo'!AF29/1000</f>
        <v>0.66145809702775049</v>
      </c>
      <c r="AD34" s="57">
        <f>'Premissas de Custo'!$D29*'Premissas de Custo'!AG29/1000</f>
        <v>0.66145809702775049</v>
      </c>
      <c r="AE34" s="57">
        <f>'Premissas de Custo'!$D29*'Premissas de Custo'!AH29/1000</f>
        <v>0.66145809702775049</v>
      </c>
      <c r="AF34" s="57">
        <f>'Premissas de Custo'!$D29*'Premissas de Custo'!AI29/1000</f>
        <v>0.66145809702775049</v>
      </c>
      <c r="AG34" s="57">
        <f>'Premissas de Custo'!$D29*'Premissas de Custo'!AJ29/1000</f>
        <v>0.66145809702775049</v>
      </c>
      <c r="AH34" s="57">
        <f>'Premissas de Custo'!$D29*'Premissas de Custo'!AK29/1000</f>
        <v>0.66145809702775049</v>
      </c>
      <c r="AI34" s="57">
        <f>'Premissas de Custo'!$D29*'Premissas de Custo'!AL29/1000</f>
        <v>0.66145809702775049</v>
      </c>
      <c r="AJ34" s="57">
        <f>'Premissas de Custo'!$D29*'Premissas de Custo'!AM29/1000</f>
        <v>0.66145809702775049</v>
      </c>
      <c r="AK34" s="57">
        <f>'Premissas de Custo'!$D29*'Premissas de Custo'!AN29/1000</f>
        <v>0.66145809702775049</v>
      </c>
      <c r="AL34" s="57">
        <f>'Premissas de Custo'!$D29*'Premissas de Custo'!AO29/1000</f>
        <v>0.66145809702775049</v>
      </c>
      <c r="AM34" s="57">
        <f>'Premissas de Custo'!$D29*'Premissas de Custo'!AP29/1000</f>
        <v>0.66145809702775049</v>
      </c>
      <c r="AN34" s="57">
        <f>'Premissas de Custo'!$D29*'Premissas de Custo'!AQ29/1000</f>
        <v>0.66145809702775049</v>
      </c>
      <c r="AO34" s="57">
        <f>'Premissas de Custo'!$D29*'Premissas de Custo'!AR29/1000</f>
        <v>0.66145809702775049</v>
      </c>
      <c r="AP34" s="57">
        <f>'Premissas de Custo'!$D29*'Premissas de Custo'!AS29/1000</f>
        <v>0.66145809702775049</v>
      </c>
      <c r="AQ34" s="57">
        <f>'Premissas de Custo'!$D29*'Premissas de Custo'!AT29/1000</f>
        <v>0.66145809702775049</v>
      </c>
      <c r="AR34" s="57">
        <f>'Premissas de Custo'!$D29*'Premissas de Custo'!AU29/1000</f>
        <v>0.66145809702775049</v>
      </c>
      <c r="AS34" s="57">
        <f>'Premissas de Custo'!$D29*'Premissas de Custo'!AV29/1000</f>
        <v>0.66145809702775049</v>
      </c>
      <c r="AT34" s="57">
        <f>'Premissas de Custo'!$D29*'Premissas de Custo'!AW29/1000</f>
        <v>0.66145809702775049</v>
      </c>
      <c r="AU34" s="57">
        <f>'Premissas de Custo'!$D29*'Premissas de Custo'!AX29/1000</f>
        <v>0.66145809702775049</v>
      </c>
      <c r="AV34" s="57">
        <f>'Premissas de Custo'!$D29*'Premissas de Custo'!AY29/1000</f>
        <v>0.66145809702775049</v>
      </c>
      <c r="AW34" s="57">
        <f>'Premissas de Custo'!$D29*'Premissas de Custo'!AZ29/1000</f>
        <v>0.66145809702775049</v>
      </c>
      <c r="AX34" s="57">
        <f>'Premissas de Custo'!$D29*'Premissas de Custo'!BA29/1000</f>
        <v>0.66145809702775049</v>
      </c>
      <c r="AY34" s="57">
        <f>'Premissas de Custo'!$D29*'Premissas de Custo'!BB29/1000</f>
        <v>0.66145809702775049</v>
      </c>
      <c r="AZ34" s="57">
        <f>'Premissas de Custo'!$D29*'Premissas de Custo'!BC29/1000</f>
        <v>0.66145809702775049</v>
      </c>
      <c r="BA34" s="57">
        <f>'Premissas de Custo'!$D29*'Premissas de Custo'!BD29/1000</f>
        <v>0.66145809702775049</v>
      </c>
      <c r="BB34" s="57">
        <f>'Premissas de Custo'!$D29*'Premissas de Custo'!BE29/1000</f>
        <v>0.66145809702775049</v>
      </c>
      <c r="BC34" s="57">
        <f>'Premissas de Custo'!$D29*'Premissas de Custo'!BF29/1000</f>
        <v>0.66145809702775049</v>
      </c>
      <c r="BD34" s="57">
        <f>'Premissas de Custo'!$D29*'Premissas de Custo'!BG29/1000</f>
        <v>0.66145809702775049</v>
      </c>
      <c r="BE34" s="57">
        <f>'Premissas de Custo'!$D29*'Premissas de Custo'!BH29/1000</f>
        <v>0.66145809702775049</v>
      </c>
      <c r="BF34" s="57">
        <f>'Premissas de Custo'!$D29*'Premissas de Custo'!BI29/1000</f>
        <v>0.66145809702775049</v>
      </c>
      <c r="BG34" s="57">
        <f>'Premissas de Custo'!$D29*'Premissas de Custo'!BJ29/1000</f>
        <v>0.66145809702775049</v>
      </c>
      <c r="BH34" s="57">
        <f>'Premissas de Custo'!$D29*'Premissas de Custo'!BK29/1000</f>
        <v>0.66145809702775049</v>
      </c>
      <c r="BI34" s="57">
        <f>'Premissas de Custo'!$D29*'Premissas de Custo'!BL29/1000</f>
        <v>0.66145809702775049</v>
      </c>
      <c r="BJ34" s="57">
        <f>'Premissas de Custo'!$D29*'Premissas de Custo'!BM29/1000</f>
        <v>0.66145809702775049</v>
      </c>
      <c r="BK34" s="57">
        <f>'Premissas de Custo'!$D29*'Premissas de Custo'!BN29/1000</f>
        <v>0.66145809702775049</v>
      </c>
      <c r="BL34" s="57">
        <f>'Premissas de Custo'!$D29*'Premissas de Custo'!BO29/1000</f>
        <v>0.66145809702775049</v>
      </c>
      <c r="BM34" s="57">
        <f>'Premissas de Custo'!$D29*'Premissas de Custo'!BP29/1000</f>
        <v>0.66145809702775049</v>
      </c>
      <c r="BN34" s="57">
        <f>'Premissas de Custo'!$D29*'Premissas de Custo'!BQ29/1000</f>
        <v>0.66145809702775049</v>
      </c>
      <c r="BO34" s="57">
        <f>'Premissas de Custo'!$D29*'Premissas de Custo'!BR29/1000</f>
        <v>0.66145809702775049</v>
      </c>
      <c r="BP34" s="57">
        <f>'Premissas de Custo'!$D29*'Premissas de Custo'!BS29/1000</f>
        <v>0.66145809702775049</v>
      </c>
      <c r="BQ34" s="319"/>
    </row>
    <row r="35" spans="1:69" ht="14.4" x14ac:dyDescent="0.3">
      <c r="A35" s="66"/>
      <c r="B35" s="83" t="s">
        <v>127</v>
      </c>
      <c r="C35" s="63" t="s">
        <v>8</v>
      </c>
      <c r="D35" s="84"/>
      <c r="E35" s="84"/>
      <c r="F35" s="84"/>
      <c r="G35" s="57"/>
      <c r="H35" s="57"/>
      <c r="I35" s="57"/>
      <c r="J35" s="57"/>
      <c r="K35" s="57">
        <f>'Premissas de Custo'!$D30*'Premissas de Custo'!N30/1000</f>
        <v>2.2186407004472466</v>
      </c>
      <c r="L35" s="57">
        <f>'Premissas de Custo'!$D30*'Premissas de Custo'!O30/1000</f>
        <v>5.3054451532434159</v>
      </c>
      <c r="M35" s="57">
        <f>'Premissas de Custo'!$D30*'Premissas de Custo'!P30/1000</f>
        <v>7.5240858536906625</v>
      </c>
      <c r="N35" s="57">
        <f>'Premissas de Custo'!$D30*'Premissas de Custo'!Q30/1000</f>
        <v>10.514427667336951</v>
      </c>
      <c r="O35" s="57">
        <f>'Premissas de Custo'!$D30*'Premissas de Custo'!R30/1000</f>
        <v>11.961367254585156</v>
      </c>
      <c r="P35" s="57">
        <f>'Premissas de Custo'!$D30*'Premissas de Custo'!S30/1000</f>
        <v>12.250755172034797</v>
      </c>
      <c r="Q35" s="57">
        <f>'Premissas de Custo'!$D30*'Premissas de Custo'!T30/1000</f>
        <v>12.540143089484438</v>
      </c>
      <c r="R35" s="57">
        <f>'Premissas de Custo'!$D30*'Premissas de Custo'!U30/1000</f>
        <v>12.733068367784199</v>
      </c>
      <c r="S35" s="57">
        <f>'Premissas de Custo'!$D30*'Premissas de Custo'!V30/1000</f>
        <v>13.022456285233838</v>
      </c>
      <c r="T35" s="57">
        <f>'Premissas de Custo'!$D30*'Premissas de Custo'!W30/1000</f>
        <v>13.215381563533599</v>
      </c>
      <c r="U35" s="57">
        <f>'Premissas de Custo'!$D30*'Premissas de Custo'!X30/1000</f>
        <v>13.697694759282999</v>
      </c>
      <c r="V35" s="57">
        <f>'Premissas de Custo'!$D30*'Premissas de Custo'!Y30/1000</f>
        <v>13.890620037582762</v>
      </c>
      <c r="W35" s="57">
        <f>'Premissas de Custo'!$D30*'Premissas de Custo'!Z30/1000</f>
        <v>14.083545315882523</v>
      </c>
      <c r="X35" s="57">
        <f>'Premissas de Custo'!$D30*'Premissas de Custo'!AA30/1000</f>
        <v>14.180007955032403</v>
      </c>
      <c r="Y35" s="57">
        <f>'Premissas de Custo'!$D30*'Premissas de Custo'!AB30/1000</f>
        <v>14.565858511631923</v>
      </c>
      <c r="Z35" s="57">
        <f>'Premissas de Custo'!$D30*'Premissas de Custo'!AC30/1000</f>
        <v>14.951709068231445</v>
      </c>
      <c r="AA35" s="57">
        <f>'Premissas de Custo'!$D30*'Premissas de Custo'!AD30/1000</f>
        <v>15.241096985681086</v>
      </c>
      <c r="AB35" s="57">
        <f>'Premissas de Custo'!$D30*'Premissas de Custo'!AE30/1000</f>
        <v>15.434022263980845</v>
      </c>
      <c r="AC35" s="57">
        <f>'Premissas de Custo'!$D30*'Premissas de Custo'!AF30/1000</f>
        <v>15.530484903130725</v>
      </c>
      <c r="AD35" s="57">
        <f>'Premissas de Custo'!$D30*'Premissas de Custo'!AG30/1000</f>
        <v>15.626947542280606</v>
      </c>
      <c r="AE35" s="57">
        <f>'Premissas de Custo'!$D30*'Premissas de Custo'!AH30/1000</f>
        <v>15.916335459730247</v>
      </c>
      <c r="AF35" s="57">
        <f>'Premissas de Custo'!$D30*'Premissas de Custo'!AI30/1000</f>
        <v>16.012798098880129</v>
      </c>
      <c r="AG35" s="57">
        <f>'Premissas de Custo'!$D30*'Premissas de Custo'!AJ30/1000</f>
        <v>16.109260738030009</v>
      </c>
      <c r="AH35" s="57">
        <f>'Premissas de Custo'!$D30*'Premissas de Custo'!AK30/1000</f>
        <v>16.20572337717989</v>
      </c>
      <c r="AI35" s="57">
        <f>'Premissas de Custo'!$D30*'Premissas de Custo'!AL30/1000</f>
        <v>16.30218601632977</v>
      </c>
      <c r="AJ35" s="57">
        <f>'Premissas de Custo'!$D30*'Premissas de Custo'!AM30/1000</f>
        <v>16.398648655479651</v>
      </c>
      <c r="AK35" s="57">
        <f>'Premissas de Custo'!$D30*'Premissas de Custo'!AN30/1000</f>
        <v>16.495111294629528</v>
      </c>
      <c r="AL35" s="57">
        <f>'Premissas de Custo'!$D30*'Premissas de Custo'!AO30/1000</f>
        <v>16.495111294629528</v>
      </c>
      <c r="AM35" s="57">
        <f>'Premissas de Custo'!$D30*'Premissas de Custo'!AP30/1000</f>
        <v>16.591573933779411</v>
      </c>
      <c r="AN35" s="57">
        <f>'Premissas de Custo'!$D30*'Premissas de Custo'!AQ30/1000</f>
        <v>16.688036572929288</v>
      </c>
      <c r="AO35" s="57">
        <f>'Premissas de Custo'!$D30*'Premissas de Custo'!AR30/1000</f>
        <v>16.880961851229049</v>
      </c>
      <c r="AP35" s="57">
        <f>'Premissas de Custo'!$D30*'Premissas de Custo'!AS30/1000</f>
        <v>16.880961851229049</v>
      </c>
      <c r="AQ35" s="57">
        <f>'Premissas de Custo'!$D30*'Premissas de Custo'!AT30/1000</f>
        <v>16.97742449037893</v>
      </c>
      <c r="AR35" s="57">
        <f>'Premissas de Custo'!$D30*'Premissas de Custo'!AU30/1000</f>
        <v>17.073887129528813</v>
      </c>
      <c r="AS35" s="57">
        <f>'Premissas de Custo'!$D30*'Premissas de Custo'!AV30/1000</f>
        <v>17.073887129528813</v>
      </c>
      <c r="AT35" s="57">
        <f>'Premissas de Custo'!$D30*'Premissas de Custo'!AW30/1000</f>
        <v>17.17034976867869</v>
      </c>
      <c r="AU35" s="57">
        <f>'Premissas de Custo'!$D30*'Premissas de Custo'!AX30/1000</f>
        <v>17.266812407828574</v>
      </c>
      <c r="AV35" s="57">
        <f>'Premissas de Custo'!$D30*'Premissas de Custo'!AY30/1000</f>
        <v>17.266812407828574</v>
      </c>
      <c r="AW35" s="57">
        <f>'Premissas de Custo'!$D30*'Premissas de Custo'!AZ30/1000</f>
        <v>17.363275046978451</v>
      </c>
      <c r="AX35" s="57">
        <f>'Premissas de Custo'!$D30*'Premissas de Custo'!BA30/1000</f>
        <v>17.363275046978451</v>
      </c>
      <c r="AY35" s="57">
        <f>'Premissas de Custo'!$D30*'Premissas de Custo'!BB30/1000</f>
        <v>17.459737686128335</v>
      </c>
      <c r="AZ35" s="57">
        <f>'Premissas de Custo'!$D30*'Premissas de Custo'!BC30/1000</f>
        <v>17.459737686128335</v>
      </c>
      <c r="BA35" s="57">
        <f>'Premissas de Custo'!$D30*'Premissas de Custo'!BD30/1000</f>
        <v>17.556200325278212</v>
      </c>
      <c r="BB35" s="57">
        <f>'Premissas de Custo'!$D30*'Premissas de Custo'!BE30/1000</f>
        <v>17.556200325278212</v>
      </c>
      <c r="BC35" s="57">
        <f>'Premissas de Custo'!$D30*'Premissas de Custo'!BF30/1000</f>
        <v>17.652662964428092</v>
      </c>
      <c r="BD35" s="57">
        <f>'Premissas de Custo'!$D30*'Premissas de Custo'!BG30/1000</f>
        <v>17.652662964428092</v>
      </c>
      <c r="BE35" s="57">
        <f>'Premissas de Custo'!$D30*'Premissas de Custo'!BH30/1000</f>
        <v>17.749125603577973</v>
      </c>
      <c r="BF35" s="57">
        <f>'Premissas de Custo'!$D30*'Premissas de Custo'!BI30/1000</f>
        <v>17.749125603577973</v>
      </c>
      <c r="BG35" s="57">
        <f>'Premissas de Custo'!$D30*'Premissas de Custo'!BJ30/1000</f>
        <v>17.749125603577973</v>
      </c>
      <c r="BH35" s="57">
        <f>'Premissas de Custo'!$D30*'Premissas de Custo'!BK30/1000</f>
        <v>17.845588242727853</v>
      </c>
      <c r="BI35" s="57">
        <f>'Premissas de Custo'!$D30*'Premissas de Custo'!BL30/1000</f>
        <v>17.845588242727853</v>
      </c>
      <c r="BJ35" s="57">
        <f>'Premissas de Custo'!$D30*'Premissas de Custo'!BM30/1000</f>
        <v>17.942050881877734</v>
      </c>
      <c r="BK35" s="57">
        <f>'Premissas de Custo'!$D30*'Premissas de Custo'!BN30/1000</f>
        <v>17.942050881877734</v>
      </c>
      <c r="BL35" s="57">
        <f>'Premissas de Custo'!$D30*'Premissas de Custo'!BO30/1000</f>
        <v>17.942050881877734</v>
      </c>
      <c r="BM35" s="57">
        <f>'Premissas de Custo'!$D30*'Premissas de Custo'!BP30/1000</f>
        <v>18.038513521027614</v>
      </c>
      <c r="BN35" s="57">
        <f>'Premissas de Custo'!$D30*'Premissas de Custo'!BQ30/1000</f>
        <v>18.038513521027614</v>
      </c>
      <c r="BO35" s="57">
        <f>'Premissas de Custo'!$D30*'Premissas de Custo'!BR30/1000</f>
        <v>18.038513521027614</v>
      </c>
      <c r="BP35" s="57">
        <f>'Premissas de Custo'!$D30*'Premissas de Custo'!BS30/1000</f>
        <v>18.134976160177494</v>
      </c>
      <c r="BQ35" s="319"/>
    </row>
    <row r="36" spans="1:69" ht="14.4" x14ac:dyDescent="0.3">
      <c r="A36" s="66"/>
      <c r="B36" s="83" t="s">
        <v>128</v>
      </c>
      <c r="C36" s="63" t="s">
        <v>8</v>
      </c>
      <c r="D36" s="84"/>
      <c r="E36" s="84"/>
      <c r="F36" s="84"/>
      <c r="G36" s="57"/>
      <c r="H36" s="57"/>
      <c r="I36" s="57"/>
      <c r="J36" s="57"/>
      <c r="K36" s="57">
        <f>'Premissas de Custo'!$D31*'Premissas de Custo'!N31/1000</f>
        <v>2.9903418136462889</v>
      </c>
      <c r="L36" s="57">
        <f>'Premissas de Custo'!$D31*'Premissas de Custo'!O31/1000</f>
        <v>7.6205484928405429</v>
      </c>
      <c r="M36" s="57">
        <f>'Premissas de Custo'!$D31*'Premissas de Custo'!P31/1000</f>
        <v>11.286128780535993</v>
      </c>
      <c r="N36" s="57">
        <f>'Premissas de Custo'!$D31*'Premissas de Custo'!Q31/1000</f>
        <v>15.530484903130725</v>
      </c>
      <c r="O36" s="57">
        <f>'Premissas de Custo'!$D31*'Premissas de Custo'!R31/1000</f>
        <v>17.845588242727853</v>
      </c>
      <c r="P36" s="57">
        <f>'Premissas de Custo'!$D31*'Premissas de Custo'!S31/1000</f>
        <v>18.327901438477255</v>
      </c>
      <c r="Q36" s="57">
        <f>'Premissas de Custo'!$D31*'Premissas de Custo'!T31/1000</f>
        <v>18.810214634226657</v>
      </c>
      <c r="R36" s="57">
        <f>'Premissas de Custo'!$D31*'Premissas de Custo'!U31/1000</f>
        <v>19.292527829976059</v>
      </c>
      <c r="S36" s="57">
        <f>'Premissas de Custo'!$D31*'Premissas de Custo'!V31/1000</f>
        <v>19.774841025725458</v>
      </c>
      <c r="T36" s="57">
        <f>'Premissas de Custo'!$D31*'Premissas de Custo'!W31/1000</f>
        <v>20.160691582324979</v>
      </c>
      <c r="U36" s="57">
        <f>'Premissas de Custo'!$D31*'Premissas de Custo'!X31/1000</f>
        <v>21.028855334673903</v>
      </c>
      <c r="V36" s="57">
        <f>'Premissas de Custo'!$D31*'Premissas de Custo'!Y31/1000</f>
        <v>21.318243252123544</v>
      </c>
      <c r="W36" s="57">
        <f>'Premissas de Custo'!$D31*'Premissas de Custo'!Z31/1000</f>
        <v>21.704093808723066</v>
      </c>
      <c r="X36" s="57">
        <f>'Premissas de Custo'!$D31*'Premissas de Custo'!AA31/1000</f>
        <v>21.993481726172707</v>
      </c>
      <c r="Y36" s="57">
        <f>'Premissas de Custo'!$D31*'Premissas de Custo'!AB31/1000</f>
        <v>22.572257561071986</v>
      </c>
      <c r="Z36" s="57">
        <f>'Premissas de Custo'!$D31*'Premissas de Custo'!AC31/1000</f>
        <v>23.151033395971268</v>
      </c>
      <c r="AA36" s="57">
        <f>'Premissas de Custo'!$D31*'Premissas de Custo'!AD31/1000</f>
        <v>23.63334659172067</v>
      </c>
      <c r="AB36" s="57">
        <f>'Premissas de Custo'!$D31*'Premissas de Custo'!AE31/1000</f>
        <v>23.826271870020431</v>
      </c>
      <c r="AC36" s="57">
        <f>'Premissas de Custo'!$D31*'Premissas de Custo'!AF31/1000</f>
        <v>24.115659787470072</v>
      </c>
      <c r="AD36" s="57">
        <f>'Premissas de Custo'!$D31*'Premissas de Custo'!AG31/1000</f>
        <v>24.308585065769833</v>
      </c>
      <c r="AE36" s="57">
        <f>'Premissas de Custo'!$D31*'Premissas de Custo'!AH31/1000</f>
        <v>24.694435622369355</v>
      </c>
      <c r="AF36" s="57">
        <f>'Premissas de Custo'!$D31*'Premissas de Custo'!AI31/1000</f>
        <v>24.887360900669115</v>
      </c>
      <c r="AG36" s="57">
        <f>'Premissas de Custo'!$D31*'Premissas de Custo'!AJ31/1000</f>
        <v>25.080286178968876</v>
      </c>
      <c r="AH36" s="57">
        <f>'Premissas de Custo'!$D31*'Premissas de Custo'!AK31/1000</f>
        <v>25.273211457268637</v>
      </c>
      <c r="AI36" s="57">
        <f>'Premissas de Custo'!$D31*'Premissas de Custo'!AL31/1000</f>
        <v>25.466136735568398</v>
      </c>
      <c r="AJ36" s="57">
        <f>'Premissas de Custo'!$D31*'Premissas de Custo'!AM31/1000</f>
        <v>25.562599374718278</v>
      </c>
      <c r="AK36" s="57">
        <f>'Premissas de Custo'!$D31*'Premissas de Custo'!AN31/1000</f>
        <v>25.755524653018039</v>
      </c>
      <c r="AL36" s="57">
        <f>'Premissas de Custo'!$D31*'Premissas de Custo'!AO31/1000</f>
        <v>25.9484499313178</v>
      </c>
      <c r="AM36" s="57">
        <f>'Premissas de Custo'!$D31*'Premissas de Custo'!AP31/1000</f>
        <v>26.044912570467677</v>
      </c>
      <c r="AN36" s="57">
        <f>'Premissas de Custo'!$D31*'Premissas de Custo'!AQ31/1000</f>
        <v>26.237837848767438</v>
      </c>
      <c r="AO36" s="57">
        <f>'Premissas de Custo'!$D31*'Premissas de Custo'!AR31/1000</f>
        <v>26.527225766217079</v>
      </c>
      <c r="AP36" s="57">
        <f>'Premissas de Custo'!$D31*'Premissas de Custo'!AS31/1000</f>
        <v>26.623688405366959</v>
      </c>
      <c r="AQ36" s="57">
        <f>'Premissas de Custo'!$D31*'Premissas de Custo'!AT31/1000</f>
        <v>26.81661368366672</v>
      </c>
      <c r="AR36" s="57">
        <f>'Premissas de Custo'!$D31*'Premissas de Custo'!AU31/1000</f>
        <v>26.9130763228166</v>
      </c>
      <c r="AS36" s="57">
        <f>'Premissas de Custo'!$D31*'Premissas de Custo'!AV31/1000</f>
        <v>27.009538961966481</v>
      </c>
      <c r="AT36" s="57">
        <f>'Premissas de Custo'!$D31*'Premissas de Custo'!AW31/1000</f>
        <v>27.106001601116361</v>
      </c>
      <c r="AU36" s="57">
        <f>'Premissas de Custo'!$D31*'Premissas de Custo'!AX31/1000</f>
        <v>27.298926879416122</v>
      </c>
      <c r="AV36" s="57">
        <f>'Premissas de Custo'!$D31*'Premissas de Custo'!AY31/1000</f>
        <v>27.395389518565999</v>
      </c>
      <c r="AW36" s="57">
        <f>'Premissas de Custo'!$D31*'Premissas de Custo'!AZ31/1000</f>
        <v>27.491852157715883</v>
      </c>
      <c r="AX36" s="57">
        <f>'Premissas de Custo'!$D31*'Premissas de Custo'!BA31/1000</f>
        <v>27.58831479686576</v>
      </c>
      <c r="AY36" s="57">
        <f>'Premissas de Custo'!$D31*'Premissas de Custo'!BB31/1000</f>
        <v>27.684777436015644</v>
      </c>
      <c r="AZ36" s="57">
        <f>'Premissas de Custo'!$D31*'Premissas de Custo'!BC31/1000</f>
        <v>27.781240075165524</v>
      </c>
      <c r="BA36" s="57">
        <f>'Premissas de Custo'!$D31*'Premissas de Custo'!BD31/1000</f>
        <v>27.877702714315404</v>
      </c>
      <c r="BB36" s="57">
        <f>'Premissas de Custo'!$D31*'Premissas de Custo'!BE31/1000</f>
        <v>27.974165353465285</v>
      </c>
      <c r="BC36" s="57">
        <f>'Premissas de Custo'!$D31*'Premissas de Custo'!BF31/1000</f>
        <v>27.974165353465285</v>
      </c>
      <c r="BD36" s="57">
        <f>'Premissas de Custo'!$D31*'Premissas de Custo'!BG31/1000</f>
        <v>28.070627992615165</v>
      </c>
      <c r="BE36" s="57">
        <f>'Premissas de Custo'!$D31*'Premissas de Custo'!BH31/1000</f>
        <v>28.167090631765046</v>
      </c>
      <c r="BF36" s="57">
        <f>'Premissas de Custo'!$D31*'Premissas de Custo'!BI31/1000</f>
        <v>28.263553270914922</v>
      </c>
      <c r="BG36" s="57">
        <f>'Premissas de Custo'!$D31*'Premissas de Custo'!BJ31/1000</f>
        <v>28.360015910064806</v>
      </c>
      <c r="BH36" s="57">
        <f>'Premissas de Custo'!$D31*'Premissas de Custo'!BK31/1000</f>
        <v>28.360015910064806</v>
      </c>
      <c r="BI36" s="57">
        <f>'Premissas de Custo'!$D31*'Premissas de Custo'!BL31/1000</f>
        <v>28.456478549214683</v>
      </c>
      <c r="BJ36" s="57">
        <f>'Premissas de Custo'!$D31*'Premissas de Custo'!BM31/1000</f>
        <v>28.552941188364567</v>
      </c>
      <c r="BK36" s="57">
        <f>'Premissas de Custo'!$D31*'Premissas de Custo'!BN31/1000</f>
        <v>28.649403827514444</v>
      </c>
      <c r="BL36" s="57">
        <f>'Premissas de Custo'!$D31*'Premissas de Custo'!BO31/1000</f>
        <v>28.649403827514444</v>
      </c>
      <c r="BM36" s="57">
        <f>'Premissas de Custo'!$D31*'Premissas de Custo'!BP31/1000</f>
        <v>28.745866466664328</v>
      </c>
      <c r="BN36" s="57">
        <f>'Premissas de Custo'!$D31*'Premissas de Custo'!BQ31/1000</f>
        <v>28.842329105814205</v>
      </c>
      <c r="BO36" s="57">
        <f>'Premissas de Custo'!$D31*'Premissas de Custo'!BR31/1000</f>
        <v>28.842329105814205</v>
      </c>
      <c r="BP36" s="57">
        <f>'Premissas de Custo'!$D31*'Premissas de Custo'!BS31/1000</f>
        <v>28.938791744964089</v>
      </c>
      <c r="BQ36" s="319"/>
    </row>
    <row r="37" spans="1:69" ht="14.4" x14ac:dyDescent="0.3">
      <c r="A37" s="66"/>
      <c r="B37" s="83" t="s">
        <v>129</v>
      </c>
      <c r="C37" s="63" t="s">
        <v>8</v>
      </c>
      <c r="D37" s="84"/>
      <c r="E37" s="84"/>
      <c r="F37" s="84"/>
      <c r="G37" s="57"/>
      <c r="H37" s="57"/>
      <c r="I37" s="57"/>
      <c r="J37" s="57"/>
      <c r="K37" s="57">
        <f>'Premissas de Custo'!$D32*'Premissas de Custo'!N32/1000</f>
        <v>0.80176739033666722</v>
      </c>
      <c r="L37" s="57">
        <f>'Premissas de Custo'!$D32*'Premissas de Custo'!O32/1000</f>
        <v>0.80176739033666722</v>
      </c>
      <c r="M37" s="57">
        <f>'Premissas de Custo'!$D32*'Premissas de Custo'!P32/1000</f>
        <v>0.80176739033666722</v>
      </c>
      <c r="N37" s="57">
        <f>'Premissas de Custo'!$D32*'Premissas de Custo'!Q32/1000</f>
        <v>1.2026510855050008</v>
      </c>
      <c r="O37" s="57">
        <f>'Premissas de Custo'!$D32*'Premissas de Custo'!R32/1000</f>
        <v>1.2026510855050008</v>
      </c>
      <c r="P37" s="57">
        <f>'Premissas de Custo'!$D32*'Premissas de Custo'!S32/1000</f>
        <v>1.2026510855050008</v>
      </c>
      <c r="Q37" s="57">
        <f>'Premissas de Custo'!$D32*'Premissas de Custo'!T32/1000</f>
        <v>1.2026510855050008</v>
      </c>
      <c r="R37" s="57">
        <f>'Premissas de Custo'!$D32*'Premissas de Custo'!U32/1000</f>
        <v>1.2026510855050008</v>
      </c>
      <c r="S37" s="57">
        <f>'Premissas de Custo'!$D32*'Premissas de Custo'!V32/1000</f>
        <v>1.2026510855050008</v>
      </c>
      <c r="T37" s="57">
        <f>'Premissas de Custo'!$D32*'Premissas de Custo'!W32/1000</f>
        <v>1.2026510855050008</v>
      </c>
      <c r="U37" s="57">
        <f>'Premissas de Custo'!$D32*'Premissas de Custo'!X32/1000</f>
        <v>1.2026510855050008</v>
      </c>
      <c r="V37" s="57">
        <f>'Premissas de Custo'!$D32*'Premissas de Custo'!Y32/1000</f>
        <v>1.2026510855050008</v>
      </c>
      <c r="W37" s="57">
        <f>'Premissas de Custo'!$D32*'Premissas de Custo'!Z32/1000</f>
        <v>1.2026510855050008</v>
      </c>
      <c r="X37" s="57">
        <f>'Premissas de Custo'!$D32*'Premissas de Custo'!AA32/1000</f>
        <v>1.2026510855050008</v>
      </c>
      <c r="Y37" s="57">
        <f>'Premissas de Custo'!$D32*'Premissas de Custo'!AB32/1000</f>
        <v>1.2026510855050008</v>
      </c>
      <c r="Z37" s="57">
        <f>'Premissas de Custo'!$D32*'Premissas de Custo'!AC32/1000</f>
        <v>1.2026510855050008</v>
      </c>
      <c r="AA37" s="57">
        <f>'Premissas de Custo'!$D32*'Premissas de Custo'!AD32/1000</f>
        <v>1.2026510855050008</v>
      </c>
      <c r="AB37" s="57">
        <f>'Premissas de Custo'!$D32*'Premissas de Custo'!AE32/1000</f>
        <v>1.2026510855050008</v>
      </c>
      <c r="AC37" s="57">
        <f>'Premissas de Custo'!$D32*'Premissas de Custo'!AF32/1000</f>
        <v>1.2026510855050008</v>
      </c>
      <c r="AD37" s="57">
        <f>'Premissas de Custo'!$D32*'Premissas de Custo'!AG32/1000</f>
        <v>1.2026510855050008</v>
      </c>
      <c r="AE37" s="57">
        <f>'Premissas de Custo'!$D32*'Premissas de Custo'!AH32/1000</f>
        <v>1.2026510855050008</v>
      </c>
      <c r="AF37" s="57">
        <f>'Premissas de Custo'!$D32*'Premissas de Custo'!AI32/1000</f>
        <v>1.2026510855050008</v>
      </c>
      <c r="AG37" s="57">
        <f>'Premissas de Custo'!$D32*'Premissas de Custo'!AJ32/1000</f>
        <v>1.2026510855050008</v>
      </c>
      <c r="AH37" s="57">
        <f>'Premissas de Custo'!$D32*'Premissas de Custo'!AK32/1000</f>
        <v>1.2026510855050008</v>
      </c>
      <c r="AI37" s="57">
        <f>'Premissas de Custo'!$D32*'Premissas de Custo'!AL32/1000</f>
        <v>1.2026510855050008</v>
      </c>
      <c r="AJ37" s="57">
        <f>'Premissas de Custo'!$D32*'Premissas de Custo'!AM32/1000</f>
        <v>1.2026510855050008</v>
      </c>
      <c r="AK37" s="57">
        <f>'Premissas de Custo'!$D32*'Premissas de Custo'!AN32/1000</f>
        <v>1.2026510855050008</v>
      </c>
      <c r="AL37" s="57">
        <f>'Premissas de Custo'!$D32*'Premissas de Custo'!AO32/1000</f>
        <v>1.2026510855050008</v>
      </c>
      <c r="AM37" s="57">
        <f>'Premissas de Custo'!$D32*'Premissas de Custo'!AP32/1000</f>
        <v>1.2026510855050008</v>
      </c>
      <c r="AN37" s="57">
        <f>'Premissas de Custo'!$D32*'Premissas de Custo'!AQ32/1000</f>
        <v>1.2026510855050008</v>
      </c>
      <c r="AO37" s="57">
        <f>'Premissas de Custo'!$D32*'Premissas de Custo'!AR32/1000</f>
        <v>1.2026510855050008</v>
      </c>
      <c r="AP37" s="57">
        <f>'Premissas de Custo'!$D32*'Premissas de Custo'!AS32/1000</f>
        <v>1.2026510855050008</v>
      </c>
      <c r="AQ37" s="57">
        <f>'Premissas de Custo'!$D32*'Premissas de Custo'!AT32/1000</f>
        <v>1.2026510855050008</v>
      </c>
      <c r="AR37" s="57">
        <f>'Premissas de Custo'!$D32*'Premissas de Custo'!AU32/1000</f>
        <v>1.2026510855050008</v>
      </c>
      <c r="AS37" s="57">
        <f>'Premissas de Custo'!$D32*'Premissas de Custo'!AV32/1000</f>
        <v>1.2026510855050008</v>
      </c>
      <c r="AT37" s="57">
        <f>'Premissas de Custo'!$D32*'Premissas de Custo'!AW32/1000</f>
        <v>1.2026510855050008</v>
      </c>
      <c r="AU37" s="57">
        <f>'Premissas de Custo'!$D32*'Premissas de Custo'!AX32/1000</f>
        <v>1.2026510855050008</v>
      </c>
      <c r="AV37" s="57">
        <f>'Premissas de Custo'!$D32*'Premissas de Custo'!AY32/1000</f>
        <v>1.2026510855050008</v>
      </c>
      <c r="AW37" s="57">
        <f>'Premissas de Custo'!$D32*'Premissas de Custo'!AZ32/1000</f>
        <v>1.2026510855050008</v>
      </c>
      <c r="AX37" s="57">
        <f>'Premissas de Custo'!$D32*'Premissas de Custo'!BA32/1000</f>
        <v>1.2026510855050008</v>
      </c>
      <c r="AY37" s="57">
        <f>'Premissas de Custo'!$D32*'Premissas de Custo'!BB32/1000</f>
        <v>1.2026510855050008</v>
      </c>
      <c r="AZ37" s="57">
        <f>'Premissas de Custo'!$D32*'Premissas de Custo'!BC32/1000</f>
        <v>1.2026510855050008</v>
      </c>
      <c r="BA37" s="57">
        <f>'Premissas de Custo'!$D32*'Premissas de Custo'!BD32/1000</f>
        <v>1.2026510855050008</v>
      </c>
      <c r="BB37" s="57">
        <f>'Premissas de Custo'!$D32*'Premissas de Custo'!BE32/1000</f>
        <v>1.2026510855050008</v>
      </c>
      <c r="BC37" s="57">
        <f>'Premissas de Custo'!$D32*'Premissas de Custo'!BF32/1000</f>
        <v>1.2026510855050008</v>
      </c>
      <c r="BD37" s="57">
        <f>'Premissas de Custo'!$D32*'Premissas de Custo'!BG32/1000</f>
        <v>1.2026510855050008</v>
      </c>
      <c r="BE37" s="57">
        <f>'Premissas de Custo'!$D32*'Premissas de Custo'!BH32/1000</f>
        <v>1.2026510855050008</v>
      </c>
      <c r="BF37" s="57">
        <f>'Premissas de Custo'!$D32*'Premissas de Custo'!BI32/1000</f>
        <v>1.2026510855050008</v>
      </c>
      <c r="BG37" s="57">
        <f>'Premissas de Custo'!$D32*'Premissas de Custo'!BJ32/1000</f>
        <v>1.2026510855050008</v>
      </c>
      <c r="BH37" s="57">
        <f>'Premissas de Custo'!$D32*'Premissas de Custo'!BK32/1000</f>
        <v>1.2026510855050008</v>
      </c>
      <c r="BI37" s="57">
        <f>'Premissas de Custo'!$D32*'Premissas de Custo'!BL32/1000</f>
        <v>1.2026510855050008</v>
      </c>
      <c r="BJ37" s="57">
        <f>'Premissas de Custo'!$D32*'Premissas de Custo'!BM32/1000</f>
        <v>1.2026510855050008</v>
      </c>
      <c r="BK37" s="57">
        <f>'Premissas de Custo'!$D32*'Premissas de Custo'!BN32/1000</f>
        <v>1.2026510855050008</v>
      </c>
      <c r="BL37" s="57">
        <f>'Premissas de Custo'!$D32*'Premissas de Custo'!BO32/1000</f>
        <v>1.2026510855050008</v>
      </c>
      <c r="BM37" s="57">
        <f>'Premissas de Custo'!$D32*'Premissas de Custo'!BP32/1000</f>
        <v>1.2026510855050008</v>
      </c>
      <c r="BN37" s="57">
        <f>'Premissas de Custo'!$D32*'Premissas de Custo'!BQ32/1000</f>
        <v>1.2026510855050008</v>
      </c>
      <c r="BO37" s="57">
        <f>'Premissas de Custo'!$D32*'Premissas de Custo'!BR32/1000</f>
        <v>1.2026510855050008</v>
      </c>
      <c r="BP37" s="57">
        <f>'Premissas de Custo'!$D32*'Premissas de Custo'!BS32/1000</f>
        <v>1.2026510855050008</v>
      </c>
      <c r="BQ37" s="319"/>
    </row>
    <row r="38" spans="1:69" ht="14.4" x14ac:dyDescent="0.3">
      <c r="A38" s="66"/>
      <c r="B38" s="83" t="s">
        <v>130</v>
      </c>
      <c r="C38" s="63" t="s">
        <v>8</v>
      </c>
      <c r="D38" s="84"/>
      <c r="E38" s="84"/>
      <c r="F38" s="84"/>
      <c r="G38" s="57"/>
      <c r="H38" s="57"/>
      <c r="I38" s="57"/>
      <c r="J38" s="57"/>
      <c r="K38" s="57">
        <f>'Premissas de Custo'!$D33*'Premissas de Custo'!N33/1000</f>
        <v>0.66333569921163993</v>
      </c>
      <c r="L38" s="57">
        <f>'Premissas de Custo'!$D33*'Premissas de Custo'!O33/1000</f>
        <v>0.66333569921163993</v>
      </c>
      <c r="M38" s="57">
        <f>'Premissas de Custo'!$D33*'Premissas de Custo'!P33/1000</f>
        <v>0.66333569921163993</v>
      </c>
      <c r="N38" s="57">
        <f>'Premissas de Custo'!$D33*'Premissas de Custo'!Q33/1000</f>
        <v>1.3266713984232799</v>
      </c>
      <c r="O38" s="57">
        <f>'Premissas de Custo'!$D33*'Premissas de Custo'!R33/1000</f>
        <v>1.4214336411678001</v>
      </c>
      <c r="P38" s="57">
        <f>'Premissas de Custo'!$D33*'Premissas de Custo'!S33/1000</f>
        <v>1.51619588391232</v>
      </c>
      <c r="Q38" s="57">
        <f>'Premissas de Custo'!$D33*'Premissas de Custo'!T33/1000</f>
        <v>1.51619588391232</v>
      </c>
      <c r="R38" s="57">
        <f>'Premissas de Custo'!$D33*'Premissas de Custo'!U33/1000</f>
        <v>1.6109581266568398</v>
      </c>
      <c r="S38" s="57">
        <f>'Premissas de Custo'!$D33*'Premissas de Custo'!V33/1000</f>
        <v>1.6109581266568398</v>
      </c>
      <c r="T38" s="57">
        <f>'Premissas de Custo'!$D33*'Premissas de Custo'!W33/1000</f>
        <v>1.6109581266568398</v>
      </c>
      <c r="U38" s="57">
        <f>'Premissas de Custo'!$D33*'Premissas de Custo'!X33/1000</f>
        <v>1.7057203694013598</v>
      </c>
      <c r="V38" s="57">
        <f>'Premissas de Custo'!$D33*'Premissas de Custo'!Y33/1000</f>
        <v>1.7057203694013598</v>
      </c>
      <c r="W38" s="57">
        <f>'Premissas de Custo'!$D33*'Premissas de Custo'!Z33/1000</f>
        <v>1.8004826121458799</v>
      </c>
      <c r="X38" s="57">
        <f>'Premissas de Custo'!$D33*'Premissas de Custo'!AA33/1000</f>
        <v>1.8004826121458799</v>
      </c>
      <c r="Y38" s="57">
        <f>'Premissas de Custo'!$D33*'Premissas de Custo'!AB33/1000</f>
        <v>1.8004826121458799</v>
      </c>
      <c r="Z38" s="57">
        <f>'Premissas de Custo'!$D33*'Premissas de Custo'!AC33/1000</f>
        <v>1.8952448548904</v>
      </c>
      <c r="AA38" s="57">
        <f>'Premissas de Custo'!$D33*'Premissas de Custo'!AD33/1000</f>
        <v>1.8952448548904</v>
      </c>
      <c r="AB38" s="57">
        <f>'Premissas de Custo'!$D33*'Premissas de Custo'!AE33/1000</f>
        <v>1.8952448548904</v>
      </c>
      <c r="AC38" s="57">
        <f>'Premissas de Custo'!$D33*'Premissas de Custo'!AF33/1000</f>
        <v>1.9900070976349198</v>
      </c>
      <c r="AD38" s="57">
        <f>'Premissas de Custo'!$D33*'Premissas de Custo'!AG33/1000</f>
        <v>1.9900070976349198</v>
      </c>
      <c r="AE38" s="57">
        <f>'Premissas de Custo'!$D33*'Premissas de Custo'!AH33/1000</f>
        <v>1.9900070976349198</v>
      </c>
      <c r="AF38" s="57">
        <f>'Premissas de Custo'!$D33*'Premissas de Custo'!AI33/1000</f>
        <v>1.9900070976349198</v>
      </c>
      <c r="AG38" s="57">
        <f>'Premissas de Custo'!$D33*'Premissas de Custo'!AJ33/1000</f>
        <v>1.9900070976349198</v>
      </c>
      <c r="AH38" s="57">
        <f>'Premissas de Custo'!$D33*'Premissas de Custo'!AK33/1000</f>
        <v>2.0847693403794403</v>
      </c>
      <c r="AI38" s="57">
        <f>'Premissas de Custo'!$D33*'Premissas de Custo'!AL33/1000</f>
        <v>2.0847693403794403</v>
      </c>
      <c r="AJ38" s="57">
        <f>'Premissas de Custo'!$D33*'Premissas de Custo'!AM33/1000</f>
        <v>2.0847693403794403</v>
      </c>
      <c r="AK38" s="57">
        <f>'Premissas de Custo'!$D33*'Premissas de Custo'!AN33/1000</f>
        <v>2.0847693403794403</v>
      </c>
      <c r="AL38" s="57">
        <f>'Premissas de Custo'!$D33*'Premissas de Custo'!AO33/1000</f>
        <v>2.0847693403794403</v>
      </c>
      <c r="AM38" s="57">
        <f>'Premissas de Custo'!$D33*'Premissas de Custo'!AP33/1000</f>
        <v>2.0847693403794403</v>
      </c>
      <c r="AN38" s="57">
        <f>'Premissas de Custo'!$D33*'Premissas de Custo'!AQ33/1000</f>
        <v>2.0847693403794403</v>
      </c>
      <c r="AO38" s="57">
        <f>'Premissas de Custo'!$D33*'Premissas de Custo'!AR33/1000</f>
        <v>2.1795315831239601</v>
      </c>
      <c r="AP38" s="57">
        <f>'Premissas de Custo'!$D33*'Premissas de Custo'!AS33/1000</f>
        <v>2.1795315831239601</v>
      </c>
      <c r="AQ38" s="57">
        <f>'Premissas de Custo'!$D33*'Premissas de Custo'!AT33/1000</f>
        <v>2.1795315831239601</v>
      </c>
      <c r="AR38" s="57">
        <f>'Premissas de Custo'!$D33*'Premissas de Custo'!AU33/1000</f>
        <v>2.1795315831239601</v>
      </c>
      <c r="AS38" s="57">
        <f>'Premissas de Custo'!$D33*'Premissas de Custo'!AV33/1000</f>
        <v>2.1795315831239601</v>
      </c>
      <c r="AT38" s="57">
        <f>'Premissas de Custo'!$D33*'Premissas de Custo'!AW33/1000</f>
        <v>2.1795315831239601</v>
      </c>
      <c r="AU38" s="57">
        <f>'Premissas de Custo'!$D33*'Premissas de Custo'!AX33/1000</f>
        <v>2.1795315831239601</v>
      </c>
      <c r="AV38" s="57">
        <f>'Premissas de Custo'!$D33*'Premissas de Custo'!AY33/1000</f>
        <v>2.1795315831239601</v>
      </c>
      <c r="AW38" s="57">
        <f>'Premissas de Custo'!$D33*'Premissas de Custo'!AZ33/1000</f>
        <v>2.1795315831239601</v>
      </c>
      <c r="AX38" s="57">
        <f>'Premissas de Custo'!$D33*'Premissas de Custo'!BA33/1000</f>
        <v>2.1795315831239601</v>
      </c>
      <c r="AY38" s="57">
        <f>'Premissas de Custo'!$D33*'Premissas de Custo'!BB33/1000</f>
        <v>2.1795315831239601</v>
      </c>
      <c r="AZ38" s="57">
        <f>'Premissas de Custo'!$D33*'Premissas de Custo'!BC33/1000</f>
        <v>2.1795315831239601</v>
      </c>
      <c r="BA38" s="57">
        <f>'Premissas de Custo'!$D33*'Premissas de Custo'!BD33/1000</f>
        <v>2.2742938258684799</v>
      </c>
      <c r="BB38" s="57">
        <f>'Premissas de Custo'!$D33*'Premissas de Custo'!BE33/1000</f>
        <v>2.2742938258684799</v>
      </c>
      <c r="BC38" s="57">
        <f>'Premissas de Custo'!$D33*'Premissas de Custo'!BF33/1000</f>
        <v>2.2742938258684799</v>
      </c>
      <c r="BD38" s="57">
        <f>'Premissas de Custo'!$D33*'Premissas de Custo'!BG33/1000</f>
        <v>2.2742938258684799</v>
      </c>
      <c r="BE38" s="57">
        <f>'Premissas de Custo'!$D33*'Premissas de Custo'!BH33/1000</f>
        <v>2.2742938258684799</v>
      </c>
      <c r="BF38" s="57">
        <f>'Premissas de Custo'!$D33*'Premissas de Custo'!BI33/1000</f>
        <v>2.2742938258684799</v>
      </c>
      <c r="BG38" s="57">
        <f>'Premissas de Custo'!$D33*'Premissas de Custo'!BJ33/1000</f>
        <v>2.2742938258684799</v>
      </c>
      <c r="BH38" s="57">
        <f>'Premissas de Custo'!$D33*'Premissas de Custo'!BK33/1000</f>
        <v>2.2742938258684799</v>
      </c>
      <c r="BI38" s="57">
        <f>'Premissas de Custo'!$D33*'Premissas de Custo'!BL33/1000</f>
        <v>2.2742938258684799</v>
      </c>
      <c r="BJ38" s="57">
        <f>'Premissas de Custo'!$D33*'Premissas de Custo'!BM33/1000</f>
        <v>2.2742938258684799</v>
      </c>
      <c r="BK38" s="57">
        <f>'Premissas de Custo'!$D33*'Premissas de Custo'!BN33/1000</f>
        <v>2.2742938258684799</v>
      </c>
      <c r="BL38" s="57">
        <f>'Premissas de Custo'!$D33*'Premissas de Custo'!BO33/1000</f>
        <v>2.2742938258684799</v>
      </c>
      <c r="BM38" s="57">
        <f>'Premissas de Custo'!$D33*'Premissas de Custo'!BP33/1000</f>
        <v>2.2742938258684799</v>
      </c>
      <c r="BN38" s="57">
        <f>'Premissas de Custo'!$D33*'Premissas de Custo'!BQ33/1000</f>
        <v>2.2742938258684799</v>
      </c>
      <c r="BO38" s="57">
        <f>'Premissas de Custo'!$D33*'Premissas de Custo'!BR33/1000</f>
        <v>2.2742938258684799</v>
      </c>
      <c r="BP38" s="57">
        <f>'Premissas de Custo'!$D33*'Premissas de Custo'!BS33/1000</f>
        <v>2.2742938258684799</v>
      </c>
      <c r="BQ38" s="319"/>
    </row>
    <row r="39" spans="1:69" ht="14.4" x14ac:dyDescent="0.3">
      <c r="A39" s="66"/>
      <c r="B39" s="83" t="s">
        <v>131</v>
      </c>
      <c r="C39" s="63" t="s">
        <v>8</v>
      </c>
      <c r="D39" s="84"/>
      <c r="E39" s="84"/>
      <c r="F39" s="84"/>
      <c r="G39" s="57"/>
      <c r="H39" s="57"/>
      <c r="I39" s="57"/>
      <c r="J39" s="57"/>
      <c r="K39" s="57">
        <f>'Premissas de Custo'!$D34*'Premissas de Custo'!N34/1000</f>
        <v>0.40088369516833361</v>
      </c>
      <c r="L39" s="57">
        <f>'Premissas de Custo'!$D34*'Premissas de Custo'!O34/1000</f>
        <v>0.40088369516833361</v>
      </c>
      <c r="M39" s="57">
        <f>'Premissas de Custo'!$D34*'Premissas de Custo'!P34/1000</f>
        <v>0.40088369516833361</v>
      </c>
      <c r="N39" s="57">
        <f>'Premissas de Custo'!$D34*'Premissas de Custo'!Q34/1000</f>
        <v>0.40088369516833361</v>
      </c>
      <c r="O39" s="57">
        <f>'Premissas de Custo'!$D34*'Premissas de Custo'!R34/1000</f>
        <v>0.40088369516833361</v>
      </c>
      <c r="P39" s="57">
        <f>'Premissas de Custo'!$D34*'Premissas de Custo'!S34/1000</f>
        <v>0.40088369516833361</v>
      </c>
      <c r="Q39" s="57">
        <f>'Premissas de Custo'!$D34*'Premissas de Custo'!T34/1000</f>
        <v>0.40088369516833361</v>
      </c>
      <c r="R39" s="57">
        <f>'Premissas de Custo'!$D34*'Premissas de Custo'!U34/1000</f>
        <v>0.40088369516833361</v>
      </c>
      <c r="S39" s="57">
        <f>'Premissas de Custo'!$D34*'Premissas de Custo'!V34/1000</f>
        <v>0.40088369516833361</v>
      </c>
      <c r="T39" s="57">
        <f>'Premissas de Custo'!$D34*'Premissas de Custo'!W34/1000</f>
        <v>0.40088369516833361</v>
      </c>
      <c r="U39" s="57">
        <f>'Premissas de Custo'!$D34*'Premissas de Custo'!X34/1000</f>
        <v>0.40088369516833361</v>
      </c>
      <c r="V39" s="57">
        <f>'Premissas de Custo'!$D34*'Premissas de Custo'!Y34/1000</f>
        <v>0.40088369516833361</v>
      </c>
      <c r="W39" s="57">
        <f>'Premissas de Custo'!$D34*'Premissas de Custo'!Z34/1000</f>
        <v>0.40088369516833361</v>
      </c>
      <c r="X39" s="57">
        <f>'Premissas de Custo'!$D34*'Premissas de Custo'!AA34/1000</f>
        <v>0.40088369516833361</v>
      </c>
      <c r="Y39" s="57">
        <f>'Premissas de Custo'!$D34*'Premissas de Custo'!AB34/1000</f>
        <v>0.40088369516833361</v>
      </c>
      <c r="Z39" s="57">
        <f>'Premissas de Custo'!$D34*'Premissas de Custo'!AC34/1000</f>
        <v>0.40088369516833361</v>
      </c>
      <c r="AA39" s="57">
        <f>'Premissas de Custo'!$D34*'Premissas de Custo'!AD34/1000</f>
        <v>0.40088369516833361</v>
      </c>
      <c r="AB39" s="57">
        <f>'Premissas de Custo'!$D34*'Premissas de Custo'!AE34/1000</f>
        <v>0.40088369516833361</v>
      </c>
      <c r="AC39" s="57">
        <f>'Premissas de Custo'!$D34*'Premissas de Custo'!AF34/1000</f>
        <v>0.40088369516833361</v>
      </c>
      <c r="AD39" s="57">
        <f>'Premissas de Custo'!$D34*'Premissas de Custo'!AG34/1000</f>
        <v>0.40088369516833361</v>
      </c>
      <c r="AE39" s="57">
        <f>'Premissas de Custo'!$D34*'Premissas de Custo'!AH34/1000</f>
        <v>0.40088369516833361</v>
      </c>
      <c r="AF39" s="57">
        <f>'Premissas de Custo'!$D34*'Premissas de Custo'!AI34/1000</f>
        <v>0.40088369516833361</v>
      </c>
      <c r="AG39" s="57">
        <f>'Premissas de Custo'!$D34*'Premissas de Custo'!AJ34/1000</f>
        <v>0.40088369516833361</v>
      </c>
      <c r="AH39" s="57">
        <f>'Premissas de Custo'!$D34*'Premissas de Custo'!AK34/1000</f>
        <v>0.40088369516833361</v>
      </c>
      <c r="AI39" s="57">
        <f>'Premissas de Custo'!$D34*'Premissas de Custo'!AL34/1000</f>
        <v>0.40088369516833361</v>
      </c>
      <c r="AJ39" s="57">
        <f>'Premissas de Custo'!$D34*'Premissas de Custo'!AM34/1000</f>
        <v>0.40088369516833361</v>
      </c>
      <c r="AK39" s="57">
        <f>'Premissas de Custo'!$D34*'Premissas de Custo'!AN34/1000</f>
        <v>0.40088369516833361</v>
      </c>
      <c r="AL39" s="57">
        <f>'Premissas de Custo'!$D34*'Premissas de Custo'!AO34/1000</f>
        <v>0.40088369516833361</v>
      </c>
      <c r="AM39" s="57">
        <f>'Premissas de Custo'!$D34*'Premissas de Custo'!AP34/1000</f>
        <v>0.40088369516833361</v>
      </c>
      <c r="AN39" s="57">
        <f>'Premissas de Custo'!$D34*'Premissas de Custo'!AQ34/1000</f>
        <v>0.40088369516833361</v>
      </c>
      <c r="AO39" s="57">
        <f>'Premissas de Custo'!$D34*'Premissas de Custo'!AR34/1000</f>
        <v>0.40088369516833361</v>
      </c>
      <c r="AP39" s="57">
        <f>'Premissas de Custo'!$D34*'Premissas de Custo'!AS34/1000</f>
        <v>0.40088369516833361</v>
      </c>
      <c r="AQ39" s="57">
        <f>'Premissas de Custo'!$D34*'Premissas de Custo'!AT34/1000</f>
        <v>0.40088369516833361</v>
      </c>
      <c r="AR39" s="57">
        <f>'Premissas de Custo'!$D34*'Premissas de Custo'!AU34/1000</f>
        <v>0.40088369516833361</v>
      </c>
      <c r="AS39" s="57">
        <f>'Premissas de Custo'!$D34*'Premissas de Custo'!AV34/1000</f>
        <v>0.40088369516833361</v>
      </c>
      <c r="AT39" s="57">
        <f>'Premissas de Custo'!$D34*'Premissas de Custo'!AW34/1000</f>
        <v>0.40088369516833361</v>
      </c>
      <c r="AU39" s="57">
        <f>'Premissas de Custo'!$D34*'Premissas de Custo'!AX34/1000</f>
        <v>0.40088369516833361</v>
      </c>
      <c r="AV39" s="57">
        <f>'Premissas de Custo'!$D34*'Premissas de Custo'!AY34/1000</f>
        <v>0.40088369516833361</v>
      </c>
      <c r="AW39" s="57">
        <f>'Premissas de Custo'!$D34*'Premissas de Custo'!AZ34/1000</f>
        <v>0.40088369516833361</v>
      </c>
      <c r="AX39" s="57">
        <f>'Premissas de Custo'!$D34*'Premissas de Custo'!BA34/1000</f>
        <v>0.40088369516833361</v>
      </c>
      <c r="AY39" s="57">
        <f>'Premissas de Custo'!$D34*'Premissas de Custo'!BB34/1000</f>
        <v>0.40088369516833361</v>
      </c>
      <c r="AZ39" s="57">
        <f>'Premissas de Custo'!$D34*'Premissas de Custo'!BC34/1000</f>
        <v>0.40088369516833361</v>
      </c>
      <c r="BA39" s="57">
        <f>'Premissas de Custo'!$D34*'Premissas de Custo'!BD34/1000</f>
        <v>0.40088369516833361</v>
      </c>
      <c r="BB39" s="57">
        <f>'Premissas de Custo'!$D34*'Premissas de Custo'!BE34/1000</f>
        <v>0.40088369516833361</v>
      </c>
      <c r="BC39" s="57">
        <f>'Premissas de Custo'!$D34*'Premissas de Custo'!BF34/1000</f>
        <v>0.40088369516833361</v>
      </c>
      <c r="BD39" s="57">
        <f>'Premissas de Custo'!$D34*'Premissas de Custo'!BG34/1000</f>
        <v>0.40088369516833361</v>
      </c>
      <c r="BE39" s="57">
        <f>'Premissas de Custo'!$D34*'Premissas de Custo'!BH34/1000</f>
        <v>0.40088369516833361</v>
      </c>
      <c r="BF39" s="57">
        <f>'Premissas de Custo'!$D34*'Premissas de Custo'!BI34/1000</f>
        <v>0.40088369516833361</v>
      </c>
      <c r="BG39" s="57">
        <f>'Premissas de Custo'!$D34*'Premissas de Custo'!BJ34/1000</f>
        <v>0.40088369516833361</v>
      </c>
      <c r="BH39" s="57">
        <f>'Premissas de Custo'!$D34*'Premissas de Custo'!BK34/1000</f>
        <v>0.40088369516833361</v>
      </c>
      <c r="BI39" s="57">
        <f>'Premissas de Custo'!$D34*'Premissas de Custo'!BL34/1000</f>
        <v>0.40088369516833361</v>
      </c>
      <c r="BJ39" s="57">
        <f>'Premissas de Custo'!$D34*'Premissas de Custo'!BM34/1000</f>
        <v>0.40088369516833361</v>
      </c>
      <c r="BK39" s="57">
        <f>'Premissas de Custo'!$D34*'Premissas de Custo'!BN34/1000</f>
        <v>0.40088369516833361</v>
      </c>
      <c r="BL39" s="57">
        <f>'Premissas de Custo'!$D34*'Premissas de Custo'!BO34/1000</f>
        <v>0.40088369516833361</v>
      </c>
      <c r="BM39" s="57">
        <f>'Premissas de Custo'!$D34*'Premissas de Custo'!BP34/1000</f>
        <v>0.40088369516833361</v>
      </c>
      <c r="BN39" s="57">
        <f>'Premissas de Custo'!$D34*'Premissas de Custo'!BQ34/1000</f>
        <v>0.40088369516833361</v>
      </c>
      <c r="BO39" s="57">
        <f>'Premissas de Custo'!$D34*'Premissas de Custo'!BR34/1000</f>
        <v>0.40088369516833361</v>
      </c>
      <c r="BP39" s="57">
        <f>'Premissas de Custo'!$D34*'Premissas de Custo'!BS34/1000</f>
        <v>0.40088369516833361</v>
      </c>
      <c r="BQ39" s="319"/>
    </row>
    <row r="40" spans="1:69" ht="14.4" x14ac:dyDescent="0.3">
      <c r="A40" s="66"/>
      <c r="B40" s="83" t="s">
        <v>132</v>
      </c>
      <c r="C40" s="63" t="s">
        <v>8</v>
      </c>
      <c r="D40" s="84"/>
      <c r="E40" s="84"/>
      <c r="F40" s="84"/>
      <c r="G40" s="57"/>
      <c r="H40" s="57"/>
      <c r="I40" s="57"/>
      <c r="J40" s="57"/>
      <c r="K40" s="57">
        <f>'Premissas de Custo'!$D35*'Premissas de Custo'!N35/1000</f>
        <v>0.40088369516833361</v>
      </c>
      <c r="L40" s="57">
        <f>'Premissas de Custo'!$D35*'Premissas de Custo'!O35/1000</f>
        <v>0.40088369516833361</v>
      </c>
      <c r="M40" s="57">
        <f>'Premissas de Custo'!$D35*'Premissas de Custo'!P35/1000</f>
        <v>0.40088369516833361</v>
      </c>
      <c r="N40" s="57">
        <f>'Premissas de Custo'!$D35*'Premissas de Custo'!Q35/1000</f>
        <v>0.40088369516833361</v>
      </c>
      <c r="O40" s="57">
        <f>'Premissas de Custo'!$D35*'Premissas de Custo'!R35/1000</f>
        <v>0.40088369516833361</v>
      </c>
      <c r="P40" s="57">
        <f>'Premissas de Custo'!$D35*'Premissas de Custo'!S35/1000</f>
        <v>0.40088369516833361</v>
      </c>
      <c r="Q40" s="57">
        <f>'Premissas de Custo'!$D35*'Premissas de Custo'!T35/1000</f>
        <v>0.40088369516833361</v>
      </c>
      <c r="R40" s="57">
        <f>'Premissas de Custo'!$D35*'Premissas de Custo'!U35/1000</f>
        <v>0.40088369516833361</v>
      </c>
      <c r="S40" s="57">
        <f>'Premissas de Custo'!$D35*'Premissas de Custo'!V35/1000</f>
        <v>0.40088369516833361</v>
      </c>
      <c r="T40" s="57">
        <f>'Premissas de Custo'!$D35*'Premissas de Custo'!W35/1000</f>
        <v>0.40088369516833361</v>
      </c>
      <c r="U40" s="57">
        <f>'Premissas de Custo'!$D35*'Premissas de Custo'!X35/1000</f>
        <v>0.40088369516833361</v>
      </c>
      <c r="V40" s="57">
        <f>'Premissas de Custo'!$D35*'Premissas de Custo'!Y35/1000</f>
        <v>0.40088369516833361</v>
      </c>
      <c r="W40" s="57">
        <f>'Premissas de Custo'!$D35*'Premissas de Custo'!Z35/1000</f>
        <v>0.40088369516833361</v>
      </c>
      <c r="X40" s="57">
        <f>'Premissas de Custo'!$D35*'Premissas de Custo'!AA35/1000</f>
        <v>0.40088369516833361</v>
      </c>
      <c r="Y40" s="57">
        <f>'Premissas de Custo'!$D35*'Premissas de Custo'!AB35/1000</f>
        <v>0.40088369516833361</v>
      </c>
      <c r="Z40" s="57">
        <f>'Premissas de Custo'!$D35*'Premissas de Custo'!AC35/1000</f>
        <v>0.40088369516833361</v>
      </c>
      <c r="AA40" s="57">
        <f>'Premissas de Custo'!$D35*'Premissas de Custo'!AD35/1000</f>
        <v>0.40088369516833361</v>
      </c>
      <c r="AB40" s="57">
        <f>'Premissas de Custo'!$D35*'Premissas de Custo'!AE35/1000</f>
        <v>0.40088369516833361</v>
      </c>
      <c r="AC40" s="57">
        <f>'Premissas de Custo'!$D35*'Premissas de Custo'!AF35/1000</f>
        <v>0.40088369516833361</v>
      </c>
      <c r="AD40" s="57">
        <f>'Premissas de Custo'!$D35*'Premissas de Custo'!AG35/1000</f>
        <v>0.40088369516833361</v>
      </c>
      <c r="AE40" s="57">
        <f>'Premissas de Custo'!$D35*'Premissas de Custo'!AH35/1000</f>
        <v>0.40088369516833361</v>
      </c>
      <c r="AF40" s="57">
        <f>'Premissas de Custo'!$D35*'Premissas de Custo'!AI35/1000</f>
        <v>0.40088369516833361</v>
      </c>
      <c r="AG40" s="57">
        <f>'Premissas de Custo'!$D35*'Premissas de Custo'!AJ35/1000</f>
        <v>0.40088369516833361</v>
      </c>
      <c r="AH40" s="57">
        <f>'Premissas de Custo'!$D35*'Premissas de Custo'!AK35/1000</f>
        <v>0.40088369516833361</v>
      </c>
      <c r="AI40" s="57">
        <f>'Premissas de Custo'!$D35*'Premissas de Custo'!AL35/1000</f>
        <v>0.40088369516833361</v>
      </c>
      <c r="AJ40" s="57">
        <f>'Premissas de Custo'!$D35*'Premissas de Custo'!AM35/1000</f>
        <v>0.40088369516833361</v>
      </c>
      <c r="AK40" s="57">
        <f>'Premissas de Custo'!$D35*'Premissas de Custo'!AN35/1000</f>
        <v>0.40088369516833361</v>
      </c>
      <c r="AL40" s="57">
        <f>'Premissas de Custo'!$D35*'Premissas de Custo'!AO35/1000</f>
        <v>0.40088369516833361</v>
      </c>
      <c r="AM40" s="57">
        <f>'Premissas de Custo'!$D35*'Premissas de Custo'!AP35/1000</f>
        <v>0.40088369516833361</v>
      </c>
      <c r="AN40" s="57">
        <f>'Premissas de Custo'!$D35*'Premissas de Custo'!AQ35/1000</f>
        <v>0.40088369516833361</v>
      </c>
      <c r="AO40" s="57">
        <f>'Premissas de Custo'!$D35*'Premissas de Custo'!AR35/1000</f>
        <v>0.40088369516833361</v>
      </c>
      <c r="AP40" s="57">
        <f>'Premissas de Custo'!$D35*'Premissas de Custo'!AS35/1000</f>
        <v>0.40088369516833361</v>
      </c>
      <c r="AQ40" s="57">
        <f>'Premissas de Custo'!$D35*'Premissas de Custo'!AT35/1000</f>
        <v>0.40088369516833361</v>
      </c>
      <c r="AR40" s="57">
        <f>'Premissas de Custo'!$D35*'Premissas de Custo'!AU35/1000</f>
        <v>0.40088369516833361</v>
      </c>
      <c r="AS40" s="57">
        <f>'Premissas de Custo'!$D35*'Premissas de Custo'!AV35/1000</f>
        <v>0.40088369516833361</v>
      </c>
      <c r="AT40" s="57">
        <f>'Premissas de Custo'!$D35*'Premissas de Custo'!AW35/1000</f>
        <v>0.40088369516833361</v>
      </c>
      <c r="AU40" s="57">
        <f>'Premissas de Custo'!$D35*'Premissas de Custo'!AX35/1000</f>
        <v>0.40088369516833361</v>
      </c>
      <c r="AV40" s="57">
        <f>'Premissas de Custo'!$D35*'Premissas de Custo'!AY35/1000</f>
        <v>0.40088369516833361</v>
      </c>
      <c r="AW40" s="57">
        <f>'Premissas de Custo'!$D35*'Premissas de Custo'!AZ35/1000</f>
        <v>0.40088369516833361</v>
      </c>
      <c r="AX40" s="57">
        <f>'Premissas de Custo'!$D35*'Premissas de Custo'!BA35/1000</f>
        <v>0.40088369516833361</v>
      </c>
      <c r="AY40" s="57">
        <f>'Premissas de Custo'!$D35*'Premissas de Custo'!BB35/1000</f>
        <v>0.40088369516833361</v>
      </c>
      <c r="AZ40" s="57">
        <f>'Premissas de Custo'!$D35*'Premissas de Custo'!BC35/1000</f>
        <v>0.40088369516833361</v>
      </c>
      <c r="BA40" s="57">
        <f>'Premissas de Custo'!$D35*'Premissas de Custo'!BD35/1000</f>
        <v>0.40088369516833361</v>
      </c>
      <c r="BB40" s="57">
        <f>'Premissas de Custo'!$D35*'Premissas de Custo'!BE35/1000</f>
        <v>0.40088369516833361</v>
      </c>
      <c r="BC40" s="57">
        <f>'Premissas de Custo'!$D35*'Premissas de Custo'!BF35/1000</f>
        <v>0.40088369516833361</v>
      </c>
      <c r="BD40" s="57">
        <f>'Premissas de Custo'!$D35*'Premissas de Custo'!BG35/1000</f>
        <v>0.40088369516833361</v>
      </c>
      <c r="BE40" s="57">
        <f>'Premissas de Custo'!$D35*'Premissas de Custo'!BH35/1000</f>
        <v>0.40088369516833361</v>
      </c>
      <c r="BF40" s="57">
        <f>'Premissas de Custo'!$D35*'Premissas de Custo'!BI35/1000</f>
        <v>0.40088369516833361</v>
      </c>
      <c r="BG40" s="57">
        <f>'Premissas de Custo'!$D35*'Premissas de Custo'!BJ35/1000</f>
        <v>0.40088369516833361</v>
      </c>
      <c r="BH40" s="57">
        <f>'Premissas de Custo'!$D35*'Premissas de Custo'!BK35/1000</f>
        <v>0.40088369516833361</v>
      </c>
      <c r="BI40" s="57">
        <f>'Premissas de Custo'!$D35*'Premissas de Custo'!BL35/1000</f>
        <v>0.40088369516833361</v>
      </c>
      <c r="BJ40" s="57">
        <f>'Premissas de Custo'!$D35*'Premissas de Custo'!BM35/1000</f>
        <v>0.40088369516833361</v>
      </c>
      <c r="BK40" s="57">
        <f>'Premissas de Custo'!$D35*'Premissas de Custo'!BN35/1000</f>
        <v>0.40088369516833361</v>
      </c>
      <c r="BL40" s="57">
        <f>'Premissas de Custo'!$D35*'Premissas de Custo'!BO35/1000</f>
        <v>0.40088369516833361</v>
      </c>
      <c r="BM40" s="57">
        <f>'Premissas de Custo'!$D35*'Premissas de Custo'!BP35/1000</f>
        <v>0.40088369516833361</v>
      </c>
      <c r="BN40" s="57">
        <f>'Premissas de Custo'!$D35*'Premissas de Custo'!BQ35/1000</f>
        <v>0.40088369516833361</v>
      </c>
      <c r="BO40" s="57">
        <f>'Premissas de Custo'!$D35*'Premissas de Custo'!BR35/1000</f>
        <v>0.40088369516833361</v>
      </c>
      <c r="BP40" s="57">
        <f>'Premissas de Custo'!$D35*'Premissas de Custo'!BS35/1000</f>
        <v>0.40088369516833361</v>
      </c>
      <c r="BQ40" s="319"/>
    </row>
    <row r="41" spans="1:69" ht="14.4" x14ac:dyDescent="0.3">
      <c r="A41" s="66"/>
      <c r="B41" s="83" t="s">
        <v>133</v>
      </c>
      <c r="C41" s="63" t="s">
        <v>8</v>
      </c>
      <c r="D41" s="84"/>
      <c r="E41" s="84"/>
      <c r="F41" s="84"/>
      <c r="G41" s="57"/>
      <c r="H41" s="57"/>
      <c r="I41" s="57"/>
      <c r="J41" s="57"/>
      <c r="K41" s="57">
        <f>'Premissas de Custo'!$D36*'Premissas de Custo'!N36/1000</f>
        <v>0.44097206468516698</v>
      </c>
      <c r="L41" s="57">
        <f>'Premissas de Custo'!$D36*'Premissas de Custo'!O36/1000</f>
        <v>0.44097206468516698</v>
      </c>
      <c r="M41" s="57">
        <f>'Premissas de Custo'!$D36*'Premissas de Custo'!P36/1000</f>
        <v>0.44097206468516698</v>
      </c>
      <c r="N41" s="57">
        <f>'Premissas de Custo'!$D36*'Premissas de Custo'!Q36/1000</f>
        <v>0.44097206468516698</v>
      </c>
      <c r="O41" s="57">
        <f>'Premissas de Custo'!$D36*'Premissas de Custo'!R36/1000</f>
        <v>0.44097206468516698</v>
      </c>
      <c r="P41" s="57">
        <f>'Premissas de Custo'!$D36*'Premissas de Custo'!S36/1000</f>
        <v>0.44097206468516698</v>
      </c>
      <c r="Q41" s="57">
        <f>'Premissas de Custo'!$D36*'Premissas de Custo'!T36/1000</f>
        <v>0.44097206468516698</v>
      </c>
      <c r="R41" s="57">
        <f>'Premissas de Custo'!$D36*'Premissas de Custo'!U36/1000</f>
        <v>0.44097206468516698</v>
      </c>
      <c r="S41" s="57">
        <f>'Premissas de Custo'!$D36*'Premissas de Custo'!V36/1000</f>
        <v>0.44097206468516698</v>
      </c>
      <c r="T41" s="57">
        <f>'Premissas de Custo'!$D36*'Premissas de Custo'!W36/1000</f>
        <v>0.44097206468516698</v>
      </c>
      <c r="U41" s="57">
        <f>'Premissas de Custo'!$D36*'Premissas de Custo'!X36/1000</f>
        <v>0.44097206468516698</v>
      </c>
      <c r="V41" s="57">
        <f>'Premissas de Custo'!$D36*'Premissas de Custo'!Y36/1000</f>
        <v>0.44097206468516698</v>
      </c>
      <c r="W41" s="57">
        <f>'Premissas de Custo'!$D36*'Premissas de Custo'!Z36/1000</f>
        <v>0.44097206468516698</v>
      </c>
      <c r="X41" s="57">
        <f>'Premissas de Custo'!$D36*'Premissas de Custo'!AA36/1000</f>
        <v>0.44097206468516698</v>
      </c>
      <c r="Y41" s="57">
        <f>'Premissas de Custo'!$D36*'Premissas de Custo'!AB36/1000</f>
        <v>0.44097206468516698</v>
      </c>
      <c r="Z41" s="57">
        <f>'Premissas de Custo'!$D36*'Premissas de Custo'!AC36/1000</f>
        <v>0.44097206468516698</v>
      </c>
      <c r="AA41" s="57">
        <f>'Premissas de Custo'!$D36*'Premissas de Custo'!AD36/1000</f>
        <v>0.44097206468516698</v>
      </c>
      <c r="AB41" s="57">
        <f>'Premissas de Custo'!$D36*'Premissas de Custo'!AE36/1000</f>
        <v>0.44097206468516698</v>
      </c>
      <c r="AC41" s="57">
        <f>'Premissas de Custo'!$D36*'Premissas de Custo'!AF36/1000</f>
        <v>0.44097206468516698</v>
      </c>
      <c r="AD41" s="57">
        <f>'Premissas de Custo'!$D36*'Premissas de Custo'!AG36/1000</f>
        <v>0.44097206468516698</v>
      </c>
      <c r="AE41" s="57">
        <f>'Premissas de Custo'!$D36*'Premissas de Custo'!AH36/1000</f>
        <v>0.44097206468516698</v>
      </c>
      <c r="AF41" s="57">
        <f>'Premissas de Custo'!$D36*'Premissas de Custo'!AI36/1000</f>
        <v>0.44097206468516698</v>
      </c>
      <c r="AG41" s="57">
        <f>'Premissas de Custo'!$D36*'Premissas de Custo'!AJ36/1000</f>
        <v>0.44097206468516698</v>
      </c>
      <c r="AH41" s="57">
        <f>'Premissas de Custo'!$D36*'Premissas de Custo'!AK36/1000</f>
        <v>0.44097206468516698</v>
      </c>
      <c r="AI41" s="57">
        <f>'Premissas de Custo'!$D36*'Premissas de Custo'!AL36/1000</f>
        <v>0.44097206468516698</v>
      </c>
      <c r="AJ41" s="57">
        <f>'Premissas de Custo'!$D36*'Premissas de Custo'!AM36/1000</f>
        <v>0.44097206468516698</v>
      </c>
      <c r="AK41" s="57">
        <f>'Premissas de Custo'!$D36*'Premissas de Custo'!AN36/1000</f>
        <v>0.44097206468516698</v>
      </c>
      <c r="AL41" s="57">
        <f>'Premissas de Custo'!$D36*'Premissas de Custo'!AO36/1000</f>
        <v>0.44097206468516698</v>
      </c>
      <c r="AM41" s="57">
        <f>'Premissas de Custo'!$D36*'Premissas de Custo'!AP36/1000</f>
        <v>0.44097206468516698</v>
      </c>
      <c r="AN41" s="57">
        <f>'Premissas de Custo'!$D36*'Premissas de Custo'!AQ36/1000</f>
        <v>0.44097206468516698</v>
      </c>
      <c r="AO41" s="57">
        <f>'Premissas de Custo'!$D36*'Premissas de Custo'!AR36/1000</f>
        <v>0.44097206468516698</v>
      </c>
      <c r="AP41" s="57">
        <f>'Premissas de Custo'!$D36*'Premissas de Custo'!AS36/1000</f>
        <v>0.44097206468516698</v>
      </c>
      <c r="AQ41" s="57">
        <f>'Premissas de Custo'!$D36*'Premissas de Custo'!AT36/1000</f>
        <v>0.44097206468516698</v>
      </c>
      <c r="AR41" s="57">
        <f>'Premissas de Custo'!$D36*'Premissas de Custo'!AU36/1000</f>
        <v>0.44097206468516698</v>
      </c>
      <c r="AS41" s="57">
        <f>'Premissas de Custo'!$D36*'Premissas de Custo'!AV36/1000</f>
        <v>0.44097206468516698</v>
      </c>
      <c r="AT41" s="57">
        <f>'Premissas de Custo'!$D36*'Premissas de Custo'!AW36/1000</f>
        <v>0.44097206468516698</v>
      </c>
      <c r="AU41" s="57">
        <f>'Premissas de Custo'!$D36*'Premissas de Custo'!AX36/1000</f>
        <v>0.44097206468516698</v>
      </c>
      <c r="AV41" s="57">
        <f>'Premissas de Custo'!$D36*'Premissas de Custo'!AY36/1000</f>
        <v>0.44097206468516698</v>
      </c>
      <c r="AW41" s="57">
        <f>'Premissas de Custo'!$D36*'Premissas de Custo'!AZ36/1000</f>
        <v>0.44097206468516698</v>
      </c>
      <c r="AX41" s="57">
        <f>'Premissas de Custo'!$D36*'Premissas de Custo'!BA36/1000</f>
        <v>0.44097206468516698</v>
      </c>
      <c r="AY41" s="57">
        <f>'Premissas de Custo'!$D36*'Premissas de Custo'!BB36/1000</f>
        <v>0.44097206468516698</v>
      </c>
      <c r="AZ41" s="57">
        <f>'Premissas de Custo'!$D36*'Premissas de Custo'!BC36/1000</f>
        <v>0.44097206468516698</v>
      </c>
      <c r="BA41" s="57">
        <f>'Premissas de Custo'!$D36*'Premissas de Custo'!BD36/1000</f>
        <v>0.44097206468516698</v>
      </c>
      <c r="BB41" s="57">
        <f>'Premissas de Custo'!$D36*'Premissas de Custo'!BE36/1000</f>
        <v>0.44097206468516698</v>
      </c>
      <c r="BC41" s="57">
        <f>'Premissas de Custo'!$D36*'Premissas de Custo'!BF36/1000</f>
        <v>0.44097206468516698</v>
      </c>
      <c r="BD41" s="57">
        <f>'Premissas de Custo'!$D36*'Premissas de Custo'!BG36/1000</f>
        <v>0.44097206468516698</v>
      </c>
      <c r="BE41" s="57">
        <f>'Premissas de Custo'!$D36*'Premissas de Custo'!BH36/1000</f>
        <v>0.44097206468516698</v>
      </c>
      <c r="BF41" s="57">
        <f>'Premissas de Custo'!$D36*'Premissas de Custo'!BI36/1000</f>
        <v>0.44097206468516698</v>
      </c>
      <c r="BG41" s="57">
        <f>'Premissas de Custo'!$D36*'Premissas de Custo'!BJ36/1000</f>
        <v>0.44097206468516698</v>
      </c>
      <c r="BH41" s="57">
        <f>'Premissas de Custo'!$D36*'Premissas de Custo'!BK36/1000</f>
        <v>0.44097206468516698</v>
      </c>
      <c r="BI41" s="57">
        <f>'Premissas de Custo'!$D36*'Premissas de Custo'!BL36/1000</f>
        <v>0.44097206468516698</v>
      </c>
      <c r="BJ41" s="57">
        <f>'Premissas de Custo'!$D36*'Premissas de Custo'!BM36/1000</f>
        <v>0.44097206468516698</v>
      </c>
      <c r="BK41" s="57">
        <f>'Premissas de Custo'!$D36*'Premissas de Custo'!BN36/1000</f>
        <v>0.44097206468516698</v>
      </c>
      <c r="BL41" s="57">
        <f>'Premissas de Custo'!$D36*'Premissas de Custo'!BO36/1000</f>
        <v>0.44097206468516698</v>
      </c>
      <c r="BM41" s="57">
        <f>'Premissas de Custo'!$D36*'Premissas de Custo'!BP36/1000</f>
        <v>0.44097206468516698</v>
      </c>
      <c r="BN41" s="57">
        <f>'Premissas de Custo'!$D36*'Premissas de Custo'!BQ36/1000</f>
        <v>0.44097206468516698</v>
      </c>
      <c r="BO41" s="57">
        <f>'Premissas de Custo'!$D36*'Premissas de Custo'!BR36/1000</f>
        <v>0.44097206468516698</v>
      </c>
      <c r="BP41" s="57">
        <f>'Premissas de Custo'!$D36*'Premissas de Custo'!BS36/1000</f>
        <v>0.44097206468516698</v>
      </c>
      <c r="BQ41" s="319"/>
    </row>
    <row r="42" spans="1:69" ht="14.4" x14ac:dyDescent="0.3">
      <c r="A42" s="66"/>
      <c r="B42" s="83" t="s">
        <v>134</v>
      </c>
      <c r="C42" s="63" t="s">
        <v>8</v>
      </c>
      <c r="D42" s="84"/>
      <c r="E42" s="84"/>
      <c r="F42" s="84"/>
      <c r="G42" s="57"/>
      <c r="H42" s="57"/>
      <c r="I42" s="57"/>
      <c r="J42" s="57"/>
      <c r="K42" s="57">
        <f>'Premissas de Custo'!$D37*'Premissas de Custo'!N37/1000</f>
        <v>1.3551006719276399</v>
      </c>
      <c r="L42" s="57">
        <f>'Premissas de Custo'!$D37*'Premissas de Custo'!O37/1000</f>
        <v>3.3261561947314799</v>
      </c>
      <c r="M42" s="57">
        <f>'Premissas de Custo'!$D37*'Premissas de Custo'!P37/1000</f>
        <v>4.8044478368343597</v>
      </c>
      <c r="N42" s="57">
        <f>'Premissas de Custo'!$D37*'Premissas de Custo'!Q37/1000</f>
        <v>6.6523123894629599</v>
      </c>
      <c r="O42" s="57">
        <f>'Premissas de Custo'!$D37*'Premissas de Custo'!R37/1000</f>
        <v>7.6378401508648794</v>
      </c>
      <c r="P42" s="57">
        <f>'Premissas de Custo'!$D37*'Premissas de Custo'!S37/1000</f>
        <v>7.7610311210401193</v>
      </c>
      <c r="Q42" s="57">
        <f>'Premissas de Custo'!$D37*'Premissas de Custo'!T37/1000</f>
        <v>8.0074130613906007</v>
      </c>
      <c r="R42" s="57">
        <f>'Premissas de Custo'!$D37*'Premissas de Custo'!U37/1000</f>
        <v>8.1306040315658397</v>
      </c>
      <c r="S42" s="57">
        <f>'Premissas de Custo'!$D37*'Premissas de Custo'!V37/1000</f>
        <v>8.3769859719163193</v>
      </c>
      <c r="T42" s="57">
        <f>'Premissas de Custo'!$D37*'Premissas de Custo'!W37/1000</f>
        <v>8.5001769420915583</v>
      </c>
      <c r="U42" s="57">
        <f>'Premissas de Custo'!$D37*'Premissas de Custo'!X37/1000</f>
        <v>8.8697498526172804</v>
      </c>
      <c r="V42" s="57">
        <f>'Premissas de Custo'!$D37*'Premissas de Custo'!Y37/1000</f>
        <v>8.9929408227925194</v>
      </c>
      <c r="W42" s="57">
        <f>'Premissas de Custo'!$D37*'Premissas de Custo'!Z37/1000</f>
        <v>9.1161317929677583</v>
      </c>
      <c r="X42" s="57">
        <f>'Premissas de Custo'!$D37*'Premissas de Custo'!AA37/1000</f>
        <v>9.2393227631430008</v>
      </c>
      <c r="Y42" s="57">
        <f>'Premissas de Custo'!$D37*'Premissas de Custo'!AB37/1000</f>
        <v>9.4857047034934805</v>
      </c>
      <c r="Z42" s="57">
        <f>'Premissas de Custo'!$D37*'Premissas de Custo'!AC37/1000</f>
        <v>9.7320866438439584</v>
      </c>
      <c r="AA42" s="57">
        <f>'Premissas de Custo'!$D37*'Premissas de Custo'!AD37/1000</f>
        <v>9.9784685841944398</v>
      </c>
      <c r="AB42" s="57">
        <f>'Premissas de Custo'!$D37*'Premissas de Custo'!AE37/1000</f>
        <v>9.9784685841944398</v>
      </c>
      <c r="AC42" s="57">
        <f>'Premissas de Custo'!$D37*'Premissas de Custo'!AF37/1000</f>
        <v>10.101659554369681</v>
      </c>
      <c r="AD42" s="57">
        <f>'Premissas de Custo'!$D37*'Premissas de Custo'!AG37/1000</f>
        <v>10.224850524544919</v>
      </c>
      <c r="AE42" s="57">
        <f>'Premissas de Custo'!$D37*'Premissas de Custo'!AH37/1000</f>
        <v>10.348041494720158</v>
      </c>
      <c r="AF42" s="57">
        <f>'Premissas de Custo'!$D37*'Premissas de Custo'!AI37/1000</f>
        <v>10.471232464895399</v>
      </c>
      <c r="AG42" s="57">
        <f>'Premissas de Custo'!$D37*'Premissas de Custo'!AJ37/1000</f>
        <v>10.471232464895399</v>
      </c>
      <c r="AH42" s="57">
        <f>'Premissas de Custo'!$D37*'Premissas de Custo'!AK37/1000</f>
        <v>10.59442343507064</v>
      </c>
      <c r="AI42" s="57">
        <f>'Premissas de Custo'!$D37*'Premissas de Custo'!AL37/1000</f>
        <v>10.717614405245881</v>
      </c>
      <c r="AJ42" s="57">
        <f>'Premissas de Custo'!$D37*'Premissas de Custo'!AM37/1000</f>
        <v>10.717614405245881</v>
      </c>
      <c r="AK42" s="57">
        <f>'Premissas de Custo'!$D37*'Premissas de Custo'!AN37/1000</f>
        <v>10.84080537542112</v>
      </c>
      <c r="AL42" s="57">
        <f>'Premissas de Custo'!$D37*'Premissas de Custo'!AO37/1000</f>
        <v>10.84080537542112</v>
      </c>
      <c r="AM42" s="57">
        <f>'Premissas de Custo'!$D37*'Premissas de Custo'!AP37/1000</f>
        <v>10.84080537542112</v>
      </c>
      <c r="AN42" s="57">
        <f>'Premissas de Custo'!$D37*'Premissas de Custo'!AQ37/1000</f>
        <v>10.963996345596358</v>
      </c>
      <c r="AO42" s="57">
        <f>'Premissas de Custo'!$D37*'Premissas de Custo'!AR37/1000</f>
        <v>11.087187315771599</v>
      </c>
      <c r="AP42" s="57">
        <f>'Premissas de Custo'!$D37*'Premissas de Custo'!AS37/1000</f>
        <v>11.087187315771599</v>
      </c>
      <c r="AQ42" s="57">
        <f>'Premissas de Custo'!$D37*'Premissas de Custo'!AT37/1000</f>
        <v>11.21037828594684</v>
      </c>
      <c r="AR42" s="57">
        <f>'Premissas de Custo'!$D37*'Premissas de Custo'!AU37/1000</f>
        <v>11.21037828594684</v>
      </c>
      <c r="AS42" s="57">
        <f>'Premissas de Custo'!$D37*'Premissas de Custo'!AV37/1000</f>
        <v>11.21037828594684</v>
      </c>
      <c r="AT42" s="57">
        <f>'Premissas de Custo'!$D37*'Premissas de Custo'!AW37/1000</f>
        <v>11.333569256122081</v>
      </c>
      <c r="AU42" s="57">
        <f>'Premissas de Custo'!$D37*'Premissas de Custo'!AX37/1000</f>
        <v>11.333569256122081</v>
      </c>
      <c r="AV42" s="57">
        <f>'Premissas de Custo'!$D37*'Premissas de Custo'!AY37/1000</f>
        <v>11.45676022629732</v>
      </c>
      <c r="AW42" s="57">
        <f>'Premissas de Custo'!$D37*'Premissas de Custo'!AZ37/1000</f>
        <v>11.45676022629732</v>
      </c>
      <c r="AX42" s="57">
        <f>'Premissas de Custo'!$D37*'Premissas de Custo'!BA37/1000</f>
        <v>11.45676022629732</v>
      </c>
      <c r="AY42" s="57">
        <f>'Premissas de Custo'!$D37*'Premissas de Custo'!BB37/1000</f>
        <v>11.579951196472559</v>
      </c>
      <c r="AZ42" s="57">
        <f>'Premissas de Custo'!$D37*'Premissas de Custo'!BC37/1000</f>
        <v>11.579951196472559</v>
      </c>
      <c r="BA42" s="57">
        <f>'Premissas de Custo'!$D37*'Premissas de Custo'!BD37/1000</f>
        <v>11.579951196472559</v>
      </c>
      <c r="BB42" s="57">
        <f>'Premissas de Custo'!$D37*'Premissas de Custo'!BE37/1000</f>
        <v>11.579951196472559</v>
      </c>
      <c r="BC42" s="57">
        <f>'Premissas de Custo'!$D37*'Premissas de Custo'!BF37/1000</f>
        <v>11.703142166647799</v>
      </c>
      <c r="BD42" s="57">
        <f>'Premissas de Custo'!$D37*'Premissas de Custo'!BG37/1000</f>
        <v>11.703142166647799</v>
      </c>
      <c r="BE42" s="57">
        <f>'Premissas de Custo'!$D37*'Premissas de Custo'!BH37/1000</f>
        <v>11.703142166647799</v>
      </c>
      <c r="BF42" s="57">
        <f>'Premissas de Custo'!$D37*'Premissas de Custo'!BI37/1000</f>
        <v>11.703142166647799</v>
      </c>
      <c r="BG42" s="57">
        <f>'Premissas de Custo'!$D37*'Premissas de Custo'!BJ37/1000</f>
        <v>11.82633313682304</v>
      </c>
      <c r="BH42" s="57">
        <f>'Premissas de Custo'!$D37*'Premissas de Custo'!BK37/1000</f>
        <v>11.82633313682304</v>
      </c>
      <c r="BI42" s="57">
        <f>'Premissas de Custo'!$D37*'Premissas de Custo'!BL37/1000</f>
        <v>11.82633313682304</v>
      </c>
      <c r="BJ42" s="57">
        <f>'Premissas de Custo'!$D37*'Premissas de Custo'!BM37/1000</f>
        <v>11.82633313682304</v>
      </c>
      <c r="BK42" s="57">
        <f>'Premissas de Custo'!$D37*'Premissas de Custo'!BN37/1000</f>
        <v>11.949524106998281</v>
      </c>
      <c r="BL42" s="57">
        <f>'Premissas de Custo'!$D37*'Premissas de Custo'!BO37/1000</f>
        <v>11.949524106998281</v>
      </c>
      <c r="BM42" s="57">
        <f>'Premissas de Custo'!$D37*'Premissas de Custo'!BP37/1000</f>
        <v>11.949524106998281</v>
      </c>
      <c r="BN42" s="57">
        <f>'Premissas de Custo'!$D37*'Premissas de Custo'!BQ37/1000</f>
        <v>11.949524106998281</v>
      </c>
      <c r="BO42" s="57">
        <f>'Premissas de Custo'!$D37*'Premissas de Custo'!BR37/1000</f>
        <v>11.949524106998281</v>
      </c>
      <c r="BP42" s="57">
        <f>'Premissas de Custo'!$D37*'Premissas de Custo'!BS37/1000</f>
        <v>12.07271507717352</v>
      </c>
      <c r="BQ42" s="319"/>
    </row>
    <row r="43" spans="1:69" ht="14.4" x14ac:dyDescent="0.3">
      <c r="A43" s="66"/>
      <c r="B43" s="83" t="s">
        <v>135</v>
      </c>
      <c r="C43" s="63" t="s">
        <v>8</v>
      </c>
      <c r="D43" s="84"/>
      <c r="E43" s="84"/>
      <c r="F43" s="84"/>
      <c r="G43" s="57"/>
      <c r="H43" s="57"/>
      <c r="I43" s="57"/>
      <c r="J43" s="57"/>
      <c r="K43" s="57">
        <f>'Premissas de Custo'!$D38*'Premissas de Custo'!N38/1000</f>
        <v>0.19292527829976058</v>
      </c>
      <c r="L43" s="57">
        <f>'Premissas de Custo'!$D38*'Premissas de Custo'!O38/1000</f>
        <v>0.19292527829976058</v>
      </c>
      <c r="M43" s="57">
        <f>'Premissas de Custo'!$D38*'Premissas de Custo'!P38/1000</f>
        <v>0.19292527829976058</v>
      </c>
      <c r="N43" s="57">
        <f>'Premissas de Custo'!$D38*'Premissas de Custo'!Q38/1000</f>
        <v>0.28938791744964087</v>
      </c>
      <c r="O43" s="57">
        <f>'Premissas de Custo'!$D38*'Premissas de Custo'!R38/1000</f>
        <v>0.28938791744964087</v>
      </c>
      <c r="P43" s="57">
        <f>'Premissas de Custo'!$D38*'Premissas de Custo'!S38/1000</f>
        <v>0.28938791744964087</v>
      </c>
      <c r="Q43" s="57">
        <f>'Premissas de Custo'!$D38*'Premissas de Custo'!T38/1000</f>
        <v>0.28938791744964087</v>
      </c>
      <c r="R43" s="57">
        <f>'Premissas de Custo'!$D38*'Premissas de Custo'!U38/1000</f>
        <v>0.28938791744964087</v>
      </c>
      <c r="S43" s="57">
        <f>'Premissas de Custo'!$D38*'Premissas de Custo'!V38/1000</f>
        <v>0.28938791744964087</v>
      </c>
      <c r="T43" s="57">
        <f>'Premissas de Custo'!$D38*'Premissas de Custo'!W38/1000</f>
        <v>0.28938791744964087</v>
      </c>
      <c r="U43" s="57">
        <f>'Premissas de Custo'!$D38*'Premissas de Custo'!X38/1000</f>
        <v>0.28938791744964087</v>
      </c>
      <c r="V43" s="57">
        <f>'Premissas de Custo'!$D38*'Premissas de Custo'!Y38/1000</f>
        <v>0.28938791744964087</v>
      </c>
      <c r="W43" s="57">
        <f>'Premissas de Custo'!$D38*'Premissas de Custo'!Z38/1000</f>
        <v>0.28938791744964087</v>
      </c>
      <c r="X43" s="57">
        <f>'Premissas de Custo'!$D38*'Premissas de Custo'!AA38/1000</f>
        <v>0.28938791744964087</v>
      </c>
      <c r="Y43" s="57">
        <f>'Premissas de Custo'!$D38*'Premissas de Custo'!AB38/1000</f>
        <v>0.28938791744964087</v>
      </c>
      <c r="Z43" s="57">
        <f>'Premissas de Custo'!$D38*'Premissas de Custo'!AC38/1000</f>
        <v>0.28938791744964087</v>
      </c>
      <c r="AA43" s="57">
        <f>'Premissas de Custo'!$D38*'Premissas de Custo'!AD38/1000</f>
        <v>0.28938791744964087</v>
      </c>
      <c r="AB43" s="57">
        <f>'Premissas de Custo'!$D38*'Premissas de Custo'!AE38/1000</f>
        <v>0.28938791744964087</v>
      </c>
      <c r="AC43" s="57">
        <f>'Premissas de Custo'!$D38*'Premissas de Custo'!AF38/1000</f>
        <v>0.28938791744964087</v>
      </c>
      <c r="AD43" s="57">
        <f>'Premissas de Custo'!$D38*'Premissas de Custo'!AG38/1000</f>
        <v>0.28938791744964087</v>
      </c>
      <c r="AE43" s="57">
        <f>'Premissas de Custo'!$D38*'Premissas de Custo'!AH38/1000</f>
        <v>0.28938791744964087</v>
      </c>
      <c r="AF43" s="57">
        <f>'Premissas de Custo'!$D38*'Premissas de Custo'!AI38/1000</f>
        <v>0.28938791744964087</v>
      </c>
      <c r="AG43" s="57">
        <f>'Premissas de Custo'!$D38*'Premissas de Custo'!AJ38/1000</f>
        <v>0.28938791744964087</v>
      </c>
      <c r="AH43" s="57">
        <f>'Premissas de Custo'!$D38*'Premissas de Custo'!AK38/1000</f>
        <v>0.28938791744964087</v>
      </c>
      <c r="AI43" s="57">
        <f>'Premissas de Custo'!$D38*'Premissas de Custo'!AL38/1000</f>
        <v>0.28938791744964087</v>
      </c>
      <c r="AJ43" s="57">
        <f>'Premissas de Custo'!$D38*'Premissas de Custo'!AM38/1000</f>
        <v>0.28938791744964087</v>
      </c>
      <c r="AK43" s="57">
        <f>'Premissas de Custo'!$D38*'Premissas de Custo'!AN38/1000</f>
        <v>0.28938791744964087</v>
      </c>
      <c r="AL43" s="57">
        <f>'Premissas de Custo'!$D38*'Premissas de Custo'!AO38/1000</f>
        <v>0.28938791744964087</v>
      </c>
      <c r="AM43" s="57">
        <f>'Premissas de Custo'!$D38*'Premissas de Custo'!AP38/1000</f>
        <v>0.28938791744964087</v>
      </c>
      <c r="AN43" s="57">
        <f>'Premissas de Custo'!$D38*'Premissas de Custo'!AQ38/1000</f>
        <v>0.28938791744964087</v>
      </c>
      <c r="AO43" s="57">
        <f>'Premissas de Custo'!$D38*'Premissas de Custo'!AR38/1000</f>
        <v>0.28938791744964087</v>
      </c>
      <c r="AP43" s="57">
        <f>'Premissas de Custo'!$D38*'Premissas de Custo'!AS38/1000</f>
        <v>0.28938791744964087</v>
      </c>
      <c r="AQ43" s="57">
        <f>'Premissas de Custo'!$D38*'Premissas de Custo'!AT38/1000</f>
        <v>0.28938791744964087</v>
      </c>
      <c r="AR43" s="57">
        <f>'Premissas de Custo'!$D38*'Premissas de Custo'!AU38/1000</f>
        <v>0.28938791744964087</v>
      </c>
      <c r="AS43" s="57">
        <f>'Premissas de Custo'!$D38*'Premissas de Custo'!AV38/1000</f>
        <v>0.28938791744964087</v>
      </c>
      <c r="AT43" s="57">
        <f>'Premissas de Custo'!$D38*'Premissas de Custo'!AW38/1000</f>
        <v>0.28938791744964087</v>
      </c>
      <c r="AU43" s="57">
        <f>'Premissas de Custo'!$D38*'Premissas de Custo'!AX38/1000</f>
        <v>0.28938791744964087</v>
      </c>
      <c r="AV43" s="57">
        <f>'Premissas de Custo'!$D38*'Premissas de Custo'!AY38/1000</f>
        <v>0.28938791744964087</v>
      </c>
      <c r="AW43" s="57">
        <f>'Premissas de Custo'!$D38*'Premissas de Custo'!AZ38/1000</f>
        <v>0.28938791744964087</v>
      </c>
      <c r="AX43" s="57">
        <f>'Premissas de Custo'!$D38*'Premissas de Custo'!BA38/1000</f>
        <v>0.28938791744964087</v>
      </c>
      <c r="AY43" s="57">
        <f>'Premissas de Custo'!$D38*'Premissas de Custo'!BB38/1000</f>
        <v>0.28938791744964087</v>
      </c>
      <c r="AZ43" s="57">
        <f>'Premissas de Custo'!$D38*'Premissas de Custo'!BC38/1000</f>
        <v>0.28938791744964087</v>
      </c>
      <c r="BA43" s="57">
        <f>'Premissas de Custo'!$D38*'Premissas de Custo'!BD38/1000</f>
        <v>0.28938791744964087</v>
      </c>
      <c r="BB43" s="57">
        <f>'Premissas de Custo'!$D38*'Premissas de Custo'!BE38/1000</f>
        <v>0.28938791744964087</v>
      </c>
      <c r="BC43" s="57">
        <f>'Premissas de Custo'!$D38*'Premissas de Custo'!BF38/1000</f>
        <v>0.28938791744964087</v>
      </c>
      <c r="BD43" s="57">
        <f>'Premissas de Custo'!$D38*'Premissas de Custo'!BG38/1000</f>
        <v>0.28938791744964087</v>
      </c>
      <c r="BE43" s="57">
        <f>'Premissas de Custo'!$D38*'Premissas de Custo'!BH38/1000</f>
        <v>0.28938791744964087</v>
      </c>
      <c r="BF43" s="57">
        <f>'Premissas de Custo'!$D38*'Premissas de Custo'!BI38/1000</f>
        <v>0.28938791744964087</v>
      </c>
      <c r="BG43" s="57">
        <f>'Premissas de Custo'!$D38*'Premissas de Custo'!BJ38/1000</f>
        <v>0.28938791744964087</v>
      </c>
      <c r="BH43" s="57">
        <f>'Premissas de Custo'!$D38*'Premissas de Custo'!BK38/1000</f>
        <v>0.28938791744964087</v>
      </c>
      <c r="BI43" s="57">
        <f>'Premissas de Custo'!$D38*'Premissas de Custo'!BL38/1000</f>
        <v>0.28938791744964087</v>
      </c>
      <c r="BJ43" s="57">
        <f>'Premissas de Custo'!$D38*'Premissas de Custo'!BM38/1000</f>
        <v>0.28938791744964087</v>
      </c>
      <c r="BK43" s="57">
        <f>'Premissas de Custo'!$D38*'Premissas de Custo'!BN38/1000</f>
        <v>0.28938791744964087</v>
      </c>
      <c r="BL43" s="57">
        <f>'Premissas de Custo'!$D38*'Premissas de Custo'!BO38/1000</f>
        <v>0.28938791744964087</v>
      </c>
      <c r="BM43" s="57">
        <f>'Premissas de Custo'!$D38*'Premissas de Custo'!BP38/1000</f>
        <v>0.28938791744964087</v>
      </c>
      <c r="BN43" s="57">
        <f>'Premissas de Custo'!$D38*'Premissas de Custo'!BQ38/1000</f>
        <v>0.28938791744964087</v>
      </c>
      <c r="BO43" s="57">
        <f>'Premissas de Custo'!$D38*'Premissas de Custo'!BR38/1000</f>
        <v>0.28938791744964087</v>
      </c>
      <c r="BP43" s="57">
        <f>'Premissas de Custo'!$D38*'Premissas de Custo'!BS38/1000</f>
        <v>0.28938791744964087</v>
      </c>
      <c r="BQ43" s="319"/>
    </row>
    <row r="44" spans="1:69" ht="14.4" x14ac:dyDescent="0.3">
      <c r="A44" s="66"/>
      <c r="B44" s="83" t="s">
        <v>252</v>
      </c>
      <c r="C44" s="63" t="s">
        <v>8</v>
      </c>
      <c r="D44" s="84"/>
      <c r="E44" s="84"/>
      <c r="F44" s="84"/>
      <c r="G44" s="57"/>
      <c r="H44" s="57"/>
      <c r="I44" s="57"/>
      <c r="J44" s="57"/>
      <c r="K44" s="57">
        <f>'Premissas de Custo'!$D39*'Premissas de Custo'!N39/1000</f>
        <v>1.6109581266568398</v>
      </c>
      <c r="L44" s="57">
        <f>'Premissas de Custo'!$D39*'Premissas de Custo'!O39/1000</f>
        <v>1.6109581266568398</v>
      </c>
      <c r="M44" s="57">
        <f>'Premissas de Custo'!$D39*'Premissas de Custo'!P39/1000</f>
        <v>1.6109581266568398</v>
      </c>
      <c r="N44" s="57">
        <f>'Premissas de Custo'!$D39*'Premissas de Custo'!Q39/1000</f>
        <v>2.3690560686129998</v>
      </c>
      <c r="O44" s="57">
        <f>'Premissas de Custo'!$D39*'Premissas de Custo'!R39/1000</f>
        <v>2.3690560686129998</v>
      </c>
      <c r="P44" s="57">
        <f>'Premissas de Custo'!$D39*'Premissas de Custo'!S39/1000</f>
        <v>2.3690560686129998</v>
      </c>
      <c r="Q44" s="57">
        <f>'Premissas de Custo'!$D39*'Premissas de Custo'!T39/1000</f>
        <v>2.3690560686129998</v>
      </c>
      <c r="R44" s="57">
        <f>'Premissas de Custo'!$D39*'Premissas de Custo'!U39/1000</f>
        <v>2.3690560686129998</v>
      </c>
      <c r="S44" s="57">
        <f>'Premissas de Custo'!$D39*'Premissas de Custo'!V39/1000</f>
        <v>2.3690560686129998</v>
      </c>
      <c r="T44" s="57">
        <f>'Premissas de Custo'!$D39*'Premissas de Custo'!W39/1000</f>
        <v>2.3690560686129998</v>
      </c>
      <c r="U44" s="57">
        <f>'Premissas de Custo'!$D39*'Premissas de Custo'!X39/1000</f>
        <v>2.3690560686129998</v>
      </c>
      <c r="V44" s="57">
        <f>'Premissas de Custo'!$D39*'Premissas de Custo'!Y39/1000</f>
        <v>2.3690560686129998</v>
      </c>
      <c r="W44" s="57">
        <f>'Premissas de Custo'!$D39*'Premissas de Custo'!Z39/1000</f>
        <v>2.3690560686129998</v>
      </c>
      <c r="X44" s="57">
        <f>'Premissas de Custo'!$D39*'Premissas de Custo'!AA39/1000</f>
        <v>2.3690560686129998</v>
      </c>
      <c r="Y44" s="57">
        <f>'Premissas de Custo'!$D39*'Premissas de Custo'!AB39/1000</f>
        <v>2.3690560686129998</v>
      </c>
      <c r="Z44" s="57">
        <f>'Premissas de Custo'!$D39*'Premissas de Custo'!AC39/1000</f>
        <v>2.3690560686129998</v>
      </c>
      <c r="AA44" s="57">
        <f>'Premissas de Custo'!$D39*'Premissas de Custo'!AD39/1000</f>
        <v>2.3690560686129998</v>
      </c>
      <c r="AB44" s="57">
        <f>'Premissas de Custo'!$D39*'Premissas de Custo'!AE39/1000</f>
        <v>2.3690560686129998</v>
      </c>
      <c r="AC44" s="57">
        <f>'Premissas de Custo'!$D39*'Premissas de Custo'!AF39/1000</f>
        <v>2.3690560686129998</v>
      </c>
      <c r="AD44" s="57">
        <f>'Premissas de Custo'!$D39*'Premissas de Custo'!AG39/1000</f>
        <v>2.3690560686129998</v>
      </c>
      <c r="AE44" s="57">
        <f>'Premissas de Custo'!$D39*'Premissas de Custo'!AH39/1000</f>
        <v>2.3690560686129998</v>
      </c>
      <c r="AF44" s="57">
        <f>'Premissas de Custo'!$D39*'Premissas de Custo'!AI39/1000</f>
        <v>2.3690560686129998</v>
      </c>
      <c r="AG44" s="57">
        <f>'Premissas de Custo'!$D39*'Premissas de Custo'!AJ39/1000</f>
        <v>2.3690560686129998</v>
      </c>
      <c r="AH44" s="57">
        <f>'Premissas de Custo'!$D39*'Premissas de Custo'!AK39/1000</f>
        <v>2.3690560686129998</v>
      </c>
      <c r="AI44" s="57">
        <f>'Premissas de Custo'!$D39*'Premissas de Custo'!AL39/1000</f>
        <v>2.3690560686129998</v>
      </c>
      <c r="AJ44" s="57">
        <f>'Premissas de Custo'!$D39*'Premissas de Custo'!AM39/1000</f>
        <v>2.3690560686129998</v>
      </c>
      <c r="AK44" s="57">
        <f>'Premissas de Custo'!$D39*'Premissas de Custo'!AN39/1000</f>
        <v>2.3690560686129998</v>
      </c>
      <c r="AL44" s="57">
        <f>'Premissas de Custo'!$D39*'Premissas de Custo'!AO39/1000</f>
        <v>2.3690560686129998</v>
      </c>
      <c r="AM44" s="57">
        <f>'Premissas de Custo'!$D39*'Premissas de Custo'!AP39/1000</f>
        <v>2.3690560686129998</v>
      </c>
      <c r="AN44" s="57">
        <f>'Premissas de Custo'!$D39*'Premissas de Custo'!AQ39/1000</f>
        <v>2.3690560686129998</v>
      </c>
      <c r="AO44" s="57">
        <f>'Premissas de Custo'!$D39*'Premissas de Custo'!AR39/1000</f>
        <v>2.3690560686129998</v>
      </c>
      <c r="AP44" s="57">
        <f>'Premissas de Custo'!$D39*'Premissas de Custo'!AS39/1000</f>
        <v>2.3690560686129998</v>
      </c>
      <c r="AQ44" s="57">
        <f>'Premissas de Custo'!$D39*'Premissas de Custo'!AT39/1000</f>
        <v>2.3690560686129998</v>
      </c>
      <c r="AR44" s="57">
        <f>'Premissas de Custo'!$D39*'Premissas de Custo'!AU39/1000</f>
        <v>2.3690560686129998</v>
      </c>
      <c r="AS44" s="57">
        <f>'Premissas de Custo'!$D39*'Premissas de Custo'!AV39/1000</f>
        <v>2.3690560686129998</v>
      </c>
      <c r="AT44" s="57">
        <f>'Premissas de Custo'!$D39*'Premissas de Custo'!AW39/1000</f>
        <v>2.3690560686129998</v>
      </c>
      <c r="AU44" s="57">
        <f>'Premissas de Custo'!$D39*'Premissas de Custo'!AX39/1000</f>
        <v>2.3690560686129998</v>
      </c>
      <c r="AV44" s="57">
        <f>'Premissas de Custo'!$D39*'Premissas de Custo'!AY39/1000</f>
        <v>2.3690560686129998</v>
      </c>
      <c r="AW44" s="57">
        <f>'Premissas de Custo'!$D39*'Premissas de Custo'!AZ39/1000</f>
        <v>2.3690560686129998</v>
      </c>
      <c r="AX44" s="57">
        <f>'Premissas de Custo'!$D39*'Premissas de Custo'!BA39/1000</f>
        <v>2.3690560686129998</v>
      </c>
      <c r="AY44" s="57">
        <f>'Premissas de Custo'!$D39*'Premissas de Custo'!BB39/1000</f>
        <v>2.3690560686129998</v>
      </c>
      <c r="AZ44" s="57">
        <f>'Premissas de Custo'!$D39*'Premissas de Custo'!BC39/1000</f>
        <v>2.3690560686129998</v>
      </c>
      <c r="BA44" s="57">
        <f>'Premissas de Custo'!$D39*'Premissas de Custo'!BD39/1000</f>
        <v>2.3690560686129998</v>
      </c>
      <c r="BB44" s="57">
        <f>'Premissas de Custo'!$D39*'Premissas de Custo'!BE39/1000</f>
        <v>2.3690560686129998</v>
      </c>
      <c r="BC44" s="57">
        <f>'Premissas de Custo'!$D39*'Premissas de Custo'!BF39/1000</f>
        <v>2.3690560686129998</v>
      </c>
      <c r="BD44" s="57">
        <f>'Premissas de Custo'!$D39*'Premissas de Custo'!BG39/1000</f>
        <v>2.3690560686129998</v>
      </c>
      <c r="BE44" s="57">
        <f>'Premissas de Custo'!$D39*'Premissas de Custo'!BH39/1000</f>
        <v>2.3690560686129998</v>
      </c>
      <c r="BF44" s="57">
        <f>'Premissas de Custo'!$D39*'Premissas de Custo'!BI39/1000</f>
        <v>2.3690560686129998</v>
      </c>
      <c r="BG44" s="57">
        <f>'Premissas de Custo'!$D39*'Premissas de Custo'!BJ39/1000</f>
        <v>2.3690560686129998</v>
      </c>
      <c r="BH44" s="57">
        <f>'Premissas de Custo'!$D39*'Premissas de Custo'!BK39/1000</f>
        <v>2.3690560686129998</v>
      </c>
      <c r="BI44" s="57">
        <f>'Premissas de Custo'!$D39*'Premissas de Custo'!BL39/1000</f>
        <v>2.3690560686129998</v>
      </c>
      <c r="BJ44" s="57">
        <f>'Premissas de Custo'!$D39*'Premissas de Custo'!BM39/1000</f>
        <v>2.3690560686129998</v>
      </c>
      <c r="BK44" s="57">
        <f>'Premissas de Custo'!$D39*'Premissas de Custo'!BN39/1000</f>
        <v>2.3690560686129998</v>
      </c>
      <c r="BL44" s="57">
        <f>'Premissas de Custo'!$D39*'Premissas de Custo'!BO39/1000</f>
        <v>2.3690560686129998</v>
      </c>
      <c r="BM44" s="57">
        <f>'Premissas de Custo'!$D39*'Premissas de Custo'!BP39/1000</f>
        <v>2.3690560686129998</v>
      </c>
      <c r="BN44" s="57">
        <f>'Premissas de Custo'!$D39*'Premissas de Custo'!BQ39/1000</f>
        <v>2.3690560686129998</v>
      </c>
      <c r="BO44" s="57">
        <f>'Premissas de Custo'!$D39*'Premissas de Custo'!BR39/1000</f>
        <v>2.3690560686129998</v>
      </c>
      <c r="BP44" s="57">
        <f>'Premissas de Custo'!$D39*'Premissas de Custo'!BS39/1000</f>
        <v>2.3690560686129998</v>
      </c>
      <c r="BQ44" s="319"/>
    </row>
    <row r="45" spans="1:69" ht="14.4" x14ac:dyDescent="0.3">
      <c r="A45" s="66"/>
      <c r="B45" s="82" t="s">
        <v>136</v>
      </c>
      <c r="C45" s="63"/>
      <c r="D45" s="242"/>
      <c r="E45" s="242"/>
      <c r="F45" s="242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406"/>
    </row>
    <row r="46" spans="1:69" ht="14.4" x14ac:dyDescent="0.3">
      <c r="A46" s="66"/>
      <c r="B46" s="83" t="s">
        <v>247</v>
      </c>
      <c r="C46" s="63" t="s">
        <v>8</v>
      </c>
      <c r="D46" s="84"/>
      <c r="E46" s="84"/>
      <c r="F46" s="84"/>
      <c r="G46" s="57"/>
      <c r="H46" s="57"/>
      <c r="I46" s="57"/>
      <c r="J46" s="57"/>
      <c r="K46" s="57">
        <f>'Premissas de Custo'!$D41*'Premissas de Custo'!N41/1000</f>
        <v>0.54485490684657656</v>
      </c>
      <c r="L46" s="57">
        <f>'Premissas de Custo'!$D41*'Premissas de Custo'!O41/1000</f>
        <v>0.54485490684657656</v>
      </c>
      <c r="M46" s="57">
        <f>'Premissas de Custo'!$D41*'Premissas de Custo'!P41/1000</f>
        <v>0.54485490684657656</v>
      </c>
      <c r="N46" s="57">
        <f>'Premissas de Custo'!$D41*'Premissas de Custo'!Q41/1000</f>
        <v>0.54485490684657656</v>
      </c>
      <c r="O46" s="57">
        <f>'Premissas de Custo'!$D41*'Premissas de Custo'!R41/1000</f>
        <v>0.54485490684657656</v>
      </c>
      <c r="P46" s="57">
        <f>'Premissas de Custo'!$D41*'Premissas de Custo'!S41/1000</f>
        <v>0.54485490684657656</v>
      </c>
      <c r="Q46" s="57">
        <f>'Premissas de Custo'!$D41*'Premissas de Custo'!T41/1000</f>
        <v>0.54485490684657656</v>
      </c>
      <c r="R46" s="57">
        <f>'Premissas de Custo'!$D41*'Premissas de Custo'!U41/1000</f>
        <v>0.54485490684657656</v>
      </c>
      <c r="S46" s="57">
        <f>'Premissas de Custo'!$D41*'Premissas de Custo'!V41/1000</f>
        <v>0.54485490684657656</v>
      </c>
      <c r="T46" s="57">
        <f>'Premissas de Custo'!$D41*'Premissas de Custo'!W41/1000</f>
        <v>0.54485490684657656</v>
      </c>
      <c r="U46" s="57">
        <f>'Premissas de Custo'!$D41*'Premissas de Custo'!X41/1000</f>
        <v>0.54485490684657656</v>
      </c>
      <c r="V46" s="57">
        <f>'Premissas de Custo'!$D41*'Premissas de Custo'!Y41/1000</f>
        <v>0.54485490684657656</v>
      </c>
      <c r="W46" s="57">
        <f>'Premissas de Custo'!$D41*'Premissas de Custo'!Z41/1000</f>
        <v>0.54485490684657656</v>
      </c>
      <c r="X46" s="57">
        <f>'Premissas de Custo'!$D41*'Premissas de Custo'!AA41/1000</f>
        <v>0.54485490684657656</v>
      </c>
      <c r="Y46" s="57">
        <f>'Premissas de Custo'!$D41*'Premissas de Custo'!AB41/1000</f>
        <v>0.54485490684657656</v>
      </c>
      <c r="Z46" s="57">
        <f>'Premissas de Custo'!$D41*'Premissas de Custo'!AC41/1000</f>
        <v>0.54485490684657656</v>
      </c>
      <c r="AA46" s="57">
        <f>'Premissas de Custo'!$D41*'Premissas de Custo'!AD41/1000</f>
        <v>0.54485490684657656</v>
      </c>
      <c r="AB46" s="57">
        <f>'Premissas de Custo'!$D41*'Premissas de Custo'!AE41/1000</f>
        <v>0.54485490684657656</v>
      </c>
      <c r="AC46" s="57">
        <f>'Premissas de Custo'!$D41*'Premissas de Custo'!AF41/1000</f>
        <v>0.54485490684657656</v>
      </c>
      <c r="AD46" s="57">
        <f>'Premissas de Custo'!$D41*'Premissas de Custo'!AG41/1000</f>
        <v>0.54485490684657656</v>
      </c>
      <c r="AE46" s="57">
        <f>'Premissas de Custo'!$D41*'Premissas de Custo'!AH41/1000</f>
        <v>0.54485490684657656</v>
      </c>
      <c r="AF46" s="57">
        <f>'Premissas de Custo'!$D41*'Premissas de Custo'!AI41/1000</f>
        <v>0.54485490684657656</v>
      </c>
      <c r="AG46" s="57">
        <f>'Premissas de Custo'!$D41*'Premissas de Custo'!AJ41/1000</f>
        <v>0.54485490684657656</v>
      </c>
      <c r="AH46" s="57">
        <f>'Premissas de Custo'!$D41*'Premissas de Custo'!AK41/1000</f>
        <v>0.54485490684657656</v>
      </c>
      <c r="AI46" s="57">
        <f>'Premissas de Custo'!$D41*'Premissas de Custo'!AL41/1000</f>
        <v>0.54485490684657656</v>
      </c>
      <c r="AJ46" s="57">
        <f>'Premissas de Custo'!$D41*'Premissas de Custo'!AM41/1000</f>
        <v>0.54485490684657656</v>
      </c>
      <c r="AK46" s="57">
        <f>'Premissas de Custo'!$D41*'Premissas de Custo'!AN41/1000</f>
        <v>0.54485490684657656</v>
      </c>
      <c r="AL46" s="57">
        <f>'Premissas de Custo'!$D41*'Premissas de Custo'!AO41/1000</f>
        <v>0.54485490684657656</v>
      </c>
      <c r="AM46" s="57">
        <f>'Premissas de Custo'!$D41*'Premissas de Custo'!AP41/1000</f>
        <v>0.54485490684657656</v>
      </c>
      <c r="AN46" s="57">
        <f>'Premissas de Custo'!$D41*'Premissas de Custo'!AQ41/1000</f>
        <v>0.54485490684657656</v>
      </c>
      <c r="AO46" s="57">
        <f>'Premissas de Custo'!$D41*'Premissas de Custo'!AR41/1000</f>
        <v>0.54485490684657656</v>
      </c>
      <c r="AP46" s="57">
        <f>'Premissas de Custo'!$D41*'Premissas de Custo'!AS41/1000</f>
        <v>0.54485490684657656</v>
      </c>
      <c r="AQ46" s="57">
        <f>'Premissas de Custo'!$D41*'Premissas de Custo'!AT41/1000</f>
        <v>0.54485490684657656</v>
      </c>
      <c r="AR46" s="57">
        <f>'Premissas de Custo'!$D41*'Premissas de Custo'!AU41/1000</f>
        <v>0.54485490684657656</v>
      </c>
      <c r="AS46" s="57">
        <f>'Premissas de Custo'!$D41*'Premissas de Custo'!AV41/1000</f>
        <v>0.54485490684657656</v>
      </c>
      <c r="AT46" s="57">
        <f>'Premissas de Custo'!$D41*'Premissas de Custo'!AW41/1000</f>
        <v>0.54485490684657656</v>
      </c>
      <c r="AU46" s="57">
        <f>'Premissas de Custo'!$D41*'Premissas de Custo'!AX41/1000</f>
        <v>0.54485490684657656</v>
      </c>
      <c r="AV46" s="57">
        <f>'Premissas de Custo'!$D41*'Premissas de Custo'!AY41/1000</f>
        <v>0.54485490684657656</v>
      </c>
      <c r="AW46" s="57">
        <f>'Premissas de Custo'!$D41*'Premissas de Custo'!AZ41/1000</f>
        <v>0.54485490684657656</v>
      </c>
      <c r="AX46" s="57">
        <f>'Premissas de Custo'!$D41*'Premissas de Custo'!BA41/1000</f>
        <v>0.54485490684657656</v>
      </c>
      <c r="AY46" s="57">
        <f>'Premissas de Custo'!$D41*'Premissas de Custo'!BB41/1000</f>
        <v>0.54485490684657656</v>
      </c>
      <c r="AZ46" s="57">
        <f>'Premissas de Custo'!$D41*'Premissas de Custo'!BC41/1000</f>
        <v>0.54485490684657656</v>
      </c>
      <c r="BA46" s="57">
        <f>'Premissas de Custo'!$D41*'Premissas de Custo'!BD41/1000</f>
        <v>0.54485490684657656</v>
      </c>
      <c r="BB46" s="57">
        <f>'Premissas de Custo'!$D41*'Premissas de Custo'!BE41/1000</f>
        <v>0.54485490684657656</v>
      </c>
      <c r="BC46" s="57">
        <f>'Premissas de Custo'!$D41*'Premissas de Custo'!BF41/1000</f>
        <v>0.54485490684657656</v>
      </c>
      <c r="BD46" s="57">
        <f>'Premissas de Custo'!$D41*'Premissas de Custo'!BG41/1000</f>
        <v>0.54485490684657656</v>
      </c>
      <c r="BE46" s="57">
        <f>'Premissas de Custo'!$D41*'Premissas de Custo'!BH41/1000</f>
        <v>0.54485490684657656</v>
      </c>
      <c r="BF46" s="57">
        <f>'Premissas de Custo'!$D41*'Premissas de Custo'!BI41/1000</f>
        <v>0.54485490684657656</v>
      </c>
      <c r="BG46" s="57">
        <f>'Premissas de Custo'!$D41*'Premissas de Custo'!BJ41/1000</f>
        <v>0.54485490684657656</v>
      </c>
      <c r="BH46" s="57">
        <f>'Premissas de Custo'!$D41*'Premissas de Custo'!BK41/1000</f>
        <v>0.54485490684657656</v>
      </c>
      <c r="BI46" s="57">
        <f>'Premissas de Custo'!$D41*'Premissas de Custo'!BL41/1000</f>
        <v>0.54485490684657656</v>
      </c>
      <c r="BJ46" s="57">
        <f>'Premissas de Custo'!$D41*'Premissas de Custo'!BM41/1000</f>
        <v>0.54485490684657656</v>
      </c>
      <c r="BK46" s="57">
        <f>'Premissas de Custo'!$D41*'Premissas de Custo'!BN41/1000</f>
        <v>0.54485490684657656</v>
      </c>
      <c r="BL46" s="57">
        <f>'Premissas de Custo'!$D41*'Premissas de Custo'!BO41/1000</f>
        <v>0.54485490684657656</v>
      </c>
      <c r="BM46" s="57">
        <f>'Premissas de Custo'!$D41*'Premissas de Custo'!BP41/1000</f>
        <v>0.54485490684657656</v>
      </c>
      <c r="BN46" s="57">
        <f>'Premissas de Custo'!$D41*'Premissas de Custo'!BQ41/1000</f>
        <v>0.54485490684657656</v>
      </c>
      <c r="BO46" s="57">
        <f>'Premissas de Custo'!$D41*'Premissas de Custo'!BR41/1000</f>
        <v>0.54485490684657656</v>
      </c>
      <c r="BP46" s="57">
        <f>'Premissas de Custo'!$D41*'Premissas de Custo'!BS41/1000</f>
        <v>0.54485490684657656</v>
      </c>
      <c r="BQ46" s="319"/>
    </row>
    <row r="47" spans="1:69" ht="14.4" x14ac:dyDescent="0.3">
      <c r="A47" s="66"/>
      <c r="B47" s="83" t="s">
        <v>248</v>
      </c>
      <c r="C47" s="63" t="s">
        <v>8</v>
      </c>
      <c r="D47" s="84"/>
      <c r="E47" s="84"/>
      <c r="F47" s="84"/>
      <c r="G47" s="57"/>
      <c r="H47" s="57"/>
      <c r="I47" s="57"/>
      <c r="J47" s="57"/>
      <c r="K47" s="57">
        <f>'Premissas de Custo'!$D42*'Premissas de Custo'!N42/1000</f>
        <v>0.63380728432263889</v>
      </c>
      <c r="L47" s="57">
        <f>'Premissas de Custo'!$D42*'Premissas de Custo'!O42/1000</f>
        <v>0.63380728432263889</v>
      </c>
      <c r="M47" s="57">
        <f>'Premissas de Custo'!$D42*'Premissas de Custo'!P42/1000</f>
        <v>0.63380728432263889</v>
      </c>
      <c r="N47" s="57">
        <f>'Premissas de Custo'!$D42*'Premissas de Custo'!Q42/1000</f>
        <v>0.63380728432263889</v>
      </c>
      <c r="O47" s="57">
        <f>'Premissas de Custo'!$D42*'Premissas de Custo'!R42/1000</f>
        <v>0.63380728432263889</v>
      </c>
      <c r="P47" s="57">
        <f>'Premissas de Custo'!$D42*'Premissas de Custo'!S42/1000</f>
        <v>0.63380728432263889</v>
      </c>
      <c r="Q47" s="57">
        <f>'Premissas de Custo'!$D42*'Premissas de Custo'!T42/1000</f>
        <v>0.63380728432263889</v>
      </c>
      <c r="R47" s="57">
        <f>'Premissas de Custo'!$D42*'Premissas de Custo'!U42/1000</f>
        <v>0.63380728432263889</v>
      </c>
      <c r="S47" s="57">
        <f>'Premissas de Custo'!$D42*'Premissas de Custo'!V42/1000</f>
        <v>0.63380728432263889</v>
      </c>
      <c r="T47" s="57">
        <f>'Premissas de Custo'!$D42*'Premissas de Custo'!W42/1000</f>
        <v>0.63380728432263889</v>
      </c>
      <c r="U47" s="57">
        <f>'Premissas de Custo'!$D42*'Premissas de Custo'!X42/1000</f>
        <v>0.63380728432263889</v>
      </c>
      <c r="V47" s="57">
        <f>'Premissas de Custo'!$D42*'Premissas de Custo'!Y42/1000</f>
        <v>0.63380728432263889</v>
      </c>
      <c r="W47" s="57">
        <f>'Premissas de Custo'!$D42*'Premissas de Custo'!Z42/1000</f>
        <v>0.63380728432263889</v>
      </c>
      <c r="X47" s="57">
        <f>'Premissas de Custo'!$D42*'Premissas de Custo'!AA42/1000</f>
        <v>0.63380728432263889</v>
      </c>
      <c r="Y47" s="57">
        <f>'Premissas de Custo'!$D42*'Premissas de Custo'!AB42/1000</f>
        <v>0.63380728432263889</v>
      </c>
      <c r="Z47" s="57">
        <f>'Premissas de Custo'!$D42*'Premissas de Custo'!AC42/1000</f>
        <v>0.63380728432263889</v>
      </c>
      <c r="AA47" s="57">
        <f>'Premissas de Custo'!$D42*'Premissas de Custo'!AD42/1000</f>
        <v>0.63380728432263889</v>
      </c>
      <c r="AB47" s="57">
        <f>'Premissas de Custo'!$D42*'Premissas de Custo'!AE42/1000</f>
        <v>0.63380728432263889</v>
      </c>
      <c r="AC47" s="57">
        <f>'Premissas de Custo'!$D42*'Premissas de Custo'!AF42/1000</f>
        <v>0.63380728432263889</v>
      </c>
      <c r="AD47" s="57">
        <f>'Premissas de Custo'!$D42*'Premissas de Custo'!AG42/1000</f>
        <v>0.63380728432263889</v>
      </c>
      <c r="AE47" s="57">
        <f>'Premissas de Custo'!$D42*'Premissas de Custo'!AH42/1000</f>
        <v>0.63380728432263889</v>
      </c>
      <c r="AF47" s="57">
        <f>'Premissas de Custo'!$D42*'Premissas de Custo'!AI42/1000</f>
        <v>0.63380728432263889</v>
      </c>
      <c r="AG47" s="57">
        <f>'Premissas de Custo'!$D42*'Premissas de Custo'!AJ42/1000</f>
        <v>0.63380728432263889</v>
      </c>
      <c r="AH47" s="57">
        <f>'Premissas de Custo'!$D42*'Premissas de Custo'!AK42/1000</f>
        <v>0.63380728432263889</v>
      </c>
      <c r="AI47" s="57">
        <f>'Premissas de Custo'!$D42*'Premissas de Custo'!AL42/1000</f>
        <v>0.63380728432263889</v>
      </c>
      <c r="AJ47" s="57">
        <f>'Premissas de Custo'!$D42*'Premissas de Custo'!AM42/1000</f>
        <v>0.63380728432263889</v>
      </c>
      <c r="AK47" s="57">
        <f>'Premissas de Custo'!$D42*'Premissas de Custo'!AN42/1000</f>
        <v>0.63380728432263889</v>
      </c>
      <c r="AL47" s="57">
        <f>'Premissas de Custo'!$D42*'Premissas de Custo'!AO42/1000</f>
        <v>0.63380728432263889</v>
      </c>
      <c r="AM47" s="57">
        <f>'Premissas de Custo'!$D42*'Premissas de Custo'!AP42/1000</f>
        <v>0.63380728432263889</v>
      </c>
      <c r="AN47" s="57">
        <f>'Premissas de Custo'!$D42*'Premissas de Custo'!AQ42/1000</f>
        <v>0.63380728432263889</v>
      </c>
      <c r="AO47" s="57">
        <f>'Premissas de Custo'!$D42*'Premissas de Custo'!AR42/1000</f>
        <v>0.63380728432263889</v>
      </c>
      <c r="AP47" s="57">
        <f>'Premissas de Custo'!$D42*'Premissas de Custo'!AS42/1000</f>
        <v>0.63380728432263889</v>
      </c>
      <c r="AQ47" s="57">
        <f>'Premissas de Custo'!$D42*'Premissas de Custo'!AT42/1000</f>
        <v>0.63380728432263889</v>
      </c>
      <c r="AR47" s="57">
        <f>'Premissas de Custo'!$D42*'Premissas de Custo'!AU42/1000</f>
        <v>0.63380728432263889</v>
      </c>
      <c r="AS47" s="57">
        <f>'Premissas de Custo'!$D42*'Premissas de Custo'!AV42/1000</f>
        <v>0.63380728432263889</v>
      </c>
      <c r="AT47" s="57">
        <f>'Premissas de Custo'!$D42*'Premissas de Custo'!AW42/1000</f>
        <v>0.63380728432263889</v>
      </c>
      <c r="AU47" s="57">
        <f>'Premissas de Custo'!$D42*'Premissas de Custo'!AX42/1000</f>
        <v>0.63380728432263889</v>
      </c>
      <c r="AV47" s="57">
        <f>'Premissas de Custo'!$D42*'Premissas de Custo'!AY42/1000</f>
        <v>0.63380728432263889</v>
      </c>
      <c r="AW47" s="57">
        <f>'Premissas de Custo'!$D42*'Premissas de Custo'!AZ42/1000</f>
        <v>0.63380728432263889</v>
      </c>
      <c r="AX47" s="57">
        <f>'Premissas de Custo'!$D42*'Premissas de Custo'!BA42/1000</f>
        <v>0.63380728432263889</v>
      </c>
      <c r="AY47" s="57">
        <f>'Premissas de Custo'!$D42*'Premissas de Custo'!BB42/1000</f>
        <v>0.63380728432263889</v>
      </c>
      <c r="AZ47" s="57">
        <f>'Premissas de Custo'!$D42*'Premissas de Custo'!BC42/1000</f>
        <v>0.63380728432263889</v>
      </c>
      <c r="BA47" s="57">
        <f>'Premissas de Custo'!$D42*'Premissas de Custo'!BD42/1000</f>
        <v>0.63380728432263889</v>
      </c>
      <c r="BB47" s="57">
        <f>'Premissas de Custo'!$D42*'Premissas de Custo'!BE42/1000</f>
        <v>0.63380728432263889</v>
      </c>
      <c r="BC47" s="57">
        <f>'Premissas de Custo'!$D42*'Premissas de Custo'!BF42/1000</f>
        <v>0.63380728432263889</v>
      </c>
      <c r="BD47" s="57">
        <f>'Premissas de Custo'!$D42*'Premissas de Custo'!BG42/1000</f>
        <v>0.63380728432263889</v>
      </c>
      <c r="BE47" s="57">
        <f>'Premissas de Custo'!$D42*'Premissas de Custo'!BH42/1000</f>
        <v>0.63380728432263889</v>
      </c>
      <c r="BF47" s="57">
        <f>'Premissas de Custo'!$D42*'Premissas de Custo'!BI42/1000</f>
        <v>0.63380728432263889</v>
      </c>
      <c r="BG47" s="57">
        <f>'Premissas de Custo'!$D42*'Premissas de Custo'!BJ42/1000</f>
        <v>0.63380728432263889</v>
      </c>
      <c r="BH47" s="57">
        <f>'Premissas de Custo'!$D42*'Premissas de Custo'!BK42/1000</f>
        <v>0.63380728432263889</v>
      </c>
      <c r="BI47" s="57">
        <f>'Premissas de Custo'!$D42*'Premissas de Custo'!BL42/1000</f>
        <v>0.63380728432263889</v>
      </c>
      <c r="BJ47" s="57">
        <f>'Premissas de Custo'!$D42*'Premissas de Custo'!BM42/1000</f>
        <v>0.63380728432263889</v>
      </c>
      <c r="BK47" s="57">
        <f>'Premissas de Custo'!$D42*'Premissas de Custo'!BN42/1000</f>
        <v>0.63380728432263889</v>
      </c>
      <c r="BL47" s="57">
        <f>'Premissas de Custo'!$D42*'Premissas de Custo'!BO42/1000</f>
        <v>0.63380728432263889</v>
      </c>
      <c r="BM47" s="57">
        <f>'Premissas de Custo'!$D42*'Premissas de Custo'!BP42/1000</f>
        <v>0.63380728432263889</v>
      </c>
      <c r="BN47" s="57">
        <f>'Premissas de Custo'!$D42*'Premissas de Custo'!BQ42/1000</f>
        <v>0.63380728432263889</v>
      </c>
      <c r="BO47" s="57">
        <f>'Premissas de Custo'!$D42*'Premissas de Custo'!BR42/1000</f>
        <v>0.63380728432263889</v>
      </c>
      <c r="BP47" s="57">
        <f>'Premissas de Custo'!$D42*'Premissas de Custo'!BS42/1000</f>
        <v>0.63380728432263889</v>
      </c>
      <c r="BQ47" s="319"/>
    </row>
    <row r="48" spans="1:69" ht="14.4" x14ac:dyDescent="0.3">
      <c r="A48" s="66"/>
      <c r="B48" s="83" t="s">
        <v>249</v>
      </c>
      <c r="C48" s="63" t="s">
        <v>8</v>
      </c>
      <c r="D48" s="84"/>
      <c r="E48" s="84"/>
      <c r="F48" s="84"/>
      <c r="G48" s="57"/>
      <c r="H48" s="57"/>
      <c r="I48" s="57"/>
      <c r="J48" s="57"/>
      <c r="K48" s="57">
        <f>'Premissas de Custo'!$D43*'Premissas de Custo'!N43/1000</f>
        <v>1.13104082893536</v>
      </c>
      <c r="L48" s="57">
        <f>'Premissas de Custo'!$D43*'Premissas de Custo'!O43/1000</f>
        <v>1.13104082893536</v>
      </c>
      <c r="M48" s="57">
        <f>'Premissas de Custo'!$D43*'Premissas de Custo'!P43/1000</f>
        <v>1.13104082893536</v>
      </c>
      <c r="N48" s="57">
        <f>'Premissas de Custo'!$D43*'Premissas de Custo'!Q43/1000</f>
        <v>1.13104082893536</v>
      </c>
      <c r="O48" s="57">
        <f>'Premissas de Custo'!$D43*'Premissas de Custo'!R43/1000</f>
        <v>1.13104082893536</v>
      </c>
      <c r="P48" s="57">
        <f>'Premissas de Custo'!$D43*'Premissas de Custo'!S43/1000</f>
        <v>1.13104082893536</v>
      </c>
      <c r="Q48" s="57">
        <f>'Premissas de Custo'!$D43*'Premissas de Custo'!T43/1000</f>
        <v>1.13104082893536</v>
      </c>
      <c r="R48" s="57">
        <f>'Premissas de Custo'!$D43*'Premissas de Custo'!U43/1000</f>
        <v>1.13104082893536</v>
      </c>
      <c r="S48" s="57">
        <f>'Premissas de Custo'!$D43*'Premissas de Custo'!V43/1000</f>
        <v>1.13104082893536</v>
      </c>
      <c r="T48" s="57">
        <f>'Premissas de Custo'!$D43*'Premissas de Custo'!W43/1000</f>
        <v>1.13104082893536</v>
      </c>
      <c r="U48" s="57">
        <f>'Premissas de Custo'!$D43*'Premissas de Custo'!X43/1000</f>
        <v>1.13104082893536</v>
      </c>
      <c r="V48" s="57">
        <f>'Premissas de Custo'!$D43*'Premissas de Custo'!Y43/1000</f>
        <v>1.13104082893536</v>
      </c>
      <c r="W48" s="57">
        <f>'Premissas de Custo'!$D43*'Premissas de Custo'!Z43/1000</f>
        <v>1.13104082893536</v>
      </c>
      <c r="X48" s="57">
        <f>'Premissas de Custo'!$D43*'Premissas de Custo'!AA43/1000</f>
        <v>1.13104082893536</v>
      </c>
      <c r="Y48" s="57">
        <f>'Premissas de Custo'!$D43*'Premissas de Custo'!AB43/1000</f>
        <v>1.13104082893536</v>
      </c>
      <c r="Z48" s="57">
        <f>'Premissas de Custo'!$D43*'Premissas de Custo'!AC43/1000</f>
        <v>1.13104082893536</v>
      </c>
      <c r="AA48" s="57">
        <f>'Premissas de Custo'!$D43*'Premissas de Custo'!AD43/1000</f>
        <v>1.13104082893536</v>
      </c>
      <c r="AB48" s="57">
        <f>'Premissas de Custo'!$D43*'Premissas de Custo'!AE43/1000</f>
        <v>1.13104082893536</v>
      </c>
      <c r="AC48" s="57">
        <f>'Premissas de Custo'!$D43*'Premissas de Custo'!AF43/1000</f>
        <v>1.13104082893536</v>
      </c>
      <c r="AD48" s="57">
        <f>'Premissas de Custo'!$D43*'Premissas de Custo'!AG43/1000</f>
        <v>1.13104082893536</v>
      </c>
      <c r="AE48" s="57">
        <f>'Premissas de Custo'!$D43*'Premissas de Custo'!AH43/1000</f>
        <v>1.13104082893536</v>
      </c>
      <c r="AF48" s="57">
        <f>'Premissas de Custo'!$D43*'Premissas de Custo'!AI43/1000</f>
        <v>1.13104082893536</v>
      </c>
      <c r="AG48" s="57">
        <f>'Premissas de Custo'!$D43*'Premissas de Custo'!AJ43/1000</f>
        <v>1.13104082893536</v>
      </c>
      <c r="AH48" s="57">
        <f>'Premissas de Custo'!$D43*'Premissas de Custo'!AK43/1000</f>
        <v>1.13104082893536</v>
      </c>
      <c r="AI48" s="57">
        <f>'Premissas de Custo'!$D43*'Premissas de Custo'!AL43/1000</f>
        <v>1.13104082893536</v>
      </c>
      <c r="AJ48" s="57">
        <f>'Premissas de Custo'!$D43*'Premissas de Custo'!AM43/1000</f>
        <v>1.13104082893536</v>
      </c>
      <c r="AK48" s="57">
        <f>'Premissas de Custo'!$D43*'Premissas de Custo'!AN43/1000</f>
        <v>1.13104082893536</v>
      </c>
      <c r="AL48" s="57">
        <f>'Premissas de Custo'!$D43*'Premissas de Custo'!AO43/1000</f>
        <v>1.13104082893536</v>
      </c>
      <c r="AM48" s="57">
        <f>'Premissas de Custo'!$D43*'Premissas de Custo'!AP43/1000</f>
        <v>1.13104082893536</v>
      </c>
      <c r="AN48" s="57">
        <f>'Premissas de Custo'!$D43*'Premissas de Custo'!AQ43/1000</f>
        <v>1.13104082893536</v>
      </c>
      <c r="AO48" s="57">
        <f>'Premissas de Custo'!$D43*'Premissas de Custo'!AR43/1000</f>
        <v>1.13104082893536</v>
      </c>
      <c r="AP48" s="57">
        <f>'Premissas de Custo'!$D43*'Premissas de Custo'!AS43/1000</f>
        <v>1.13104082893536</v>
      </c>
      <c r="AQ48" s="57">
        <f>'Premissas de Custo'!$D43*'Premissas de Custo'!AT43/1000</f>
        <v>1.13104082893536</v>
      </c>
      <c r="AR48" s="57">
        <f>'Premissas de Custo'!$D43*'Premissas de Custo'!AU43/1000</f>
        <v>1.13104082893536</v>
      </c>
      <c r="AS48" s="57">
        <f>'Premissas de Custo'!$D43*'Premissas de Custo'!AV43/1000</f>
        <v>1.13104082893536</v>
      </c>
      <c r="AT48" s="57">
        <f>'Premissas de Custo'!$D43*'Premissas de Custo'!AW43/1000</f>
        <v>1.13104082893536</v>
      </c>
      <c r="AU48" s="57">
        <f>'Premissas de Custo'!$D43*'Premissas de Custo'!AX43/1000</f>
        <v>1.13104082893536</v>
      </c>
      <c r="AV48" s="57">
        <f>'Premissas de Custo'!$D43*'Premissas de Custo'!AY43/1000</f>
        <v>1.13104082893536</v>
      </c>
      <c r="AW48" s="57">
        <f>'Premissas de Custo'!$D43*'Premissas de Custo'!AZ43/1000</f>
        <v>1.13104082893536</v>
      </c>
      <c r="AX48" s="57">
        <f>'Premissas de Custo'!$D43*'Premissas de Custo'!BA43/1000</f>
        <v>1.13104082893536</v>
      </c>
      <c r="AY48" s="57">
        <f>'Premissas de Custo'!$D43*'Premissas de Custo'!BB43/1000</f>
        <v>1.13104082893536</v>
      </c>
      <c r="AZ48" s="57">
        <f>'Premissas de Custo'!$D43*'Premissas de Custo'!BC43/1000</f>
        <v>1.13104082893536</v>
      </c>
      <c r="BA48" s="57">
        <f>'Premissas de Custo'!$D43*'Premissas de Custo'!BD43/1000</f>
        <v>1.13104082893536</v>
      </c>
      <c r="BB48" s="57">
        <f>'Premissas de Custo'!$D43*'Premissas de Custo'!BE43/1000</f>
        <v>1.13104082893536</v>
      </c>
      <c r="BC48" s="57">
        <f>'Premissas de Custo'!$D43*'Premissas de Custo'!BF43/1000</f>
        <v>1.13104082893536</v>
      </c>
      <c r="BD48" s="57">
        <f>'Premissas de Custo'!$D43*'Premissas de Custo'!BG43/1000</f>
        <v>1.13104082893536</v>
      </c>
      <c r="BE48" s="57">
        <f>'Premissas de Custo'!$D43*'Premissas de Custo'!BH43/1000</f>
        <v>1.13104082893536</v>
      </c>
      <c r="BF48" s="57">
        <f>'Premissas de Custo'!$D43*'Premissas de Custo'!BI43/1000</f>
        <v>1.13104082893536</v>
      </c>
      <c r="BG48" s="57">
        <f>'Premissas de Custo'!$D43*'Premissas de Custo'!BJ43/1000</f>
        <v>1.13104082893536</v>
      </c>
      <c r="BH48" s="57">
        <f>'Premissas de Custo'!$D43*'Premissas de Custo'!BK43/1000</f>
        <v>1.13104082893536</v>
      </c>
      <c r="BI48" s="57">
        <f>'Premissas de Custo'!$D43*'Premissas de Custo'!BL43/1000</f>
        <v>1.13104082893536</v>
      </c>
      <c r="BJ48" s="57">
        <f>'Premissas de Custo'!$D43*'Premissas de Custo'!BM43/1000</f>
        <v>1.13104082893536</v>
      </c>
      <c r="BK48" s="57">
        <f>'Premissas de Custo'!$D43*'Premissas de Custo'!BN43/1000</f>
        <v>1.13104082893536</v>
      </c>
      <c r="BL48" s="57">
        <f>'Premissas de Custo'!$D43*'Premissas de Custo'!BO43/1000</f>
        <v>1.13104082893536</v>
      </c>
      <c r="BM48" s="57">
        <f>'Premissas de Custo'!$D43*'Premissas de Custo'!BP43/1000</f>
        <v>1.13104082893536</v>
      </c>
      <c r="BN48" s="57">
        <f>'Premissas de Custo'!$D43*'Premissas de Custo'!BQ43/1000</f>
        <v>1.13104082893536</v>
      </c>
      <c r="BO48" s="57">
        <f>'Premissas de Custo'!$D43*'Premissas de Custo'!BR43/1000</f>
        <v>1.13104082893536</v>
      </c>
      <c r="BP48" s="57">
        <f>'Premissas de Custo'!$D43*'Premissas de Custo'!BS43/1000</f>
        <v>1.13104082893536</v>
      </c>
      <c r="BQ48" s="319"/>
    </row>
    <row r="49" spans="1:69" ht="14.4" x14ac:dyDescent="0.3">
      <c r="A49" s="66"/>
      <c r="B49" s="83" t="s">
        <v>250</v>
      </c>
      <c r="C49" s="63" t="s">
        <v>8</v>
      </c>
      <c r="D49" s="84"/>
      <c r="E49" s="84"/>
      <c r="F49" s="84"/>
      <c r="G49" s="57"/>
      <c r="H49" s="57"/>
      <c r="I49" s="57"/>
      <c r="J49" s="57"/>
      <c r="K49" s="57">
        <f>'Premissas de Custo'!$D44*'Premissas de Custo'!N44/1000</f>
        <v>1.6109581266568398</v>
      </c>
      <c r="L49" s="57">
        <f>'Premissas de Custo'!$D44*'Premissas de Custo'!O44/1000</f>
        <v>1.6109581266568398</v>
      </c>
      <c r="M49" s="57">
        <f>'Premissas de Custo'!$D44*'Premissas de Custo'!P44/1000</f>
        <v>1.6109581266568398</v>
      </c>
      <c r="N49" s="57">
        <f>'Premissas de Custo'!$D44*'Premissas de Custo'!Q44/1000</f>
        <v>1.6109581266568398</v>
      </c>
      <c r="O49" s="57">
        <f>'Premissas de Custo'!$D44*'Premissas de Custo'!R44/1000</f>
        <v>1.6109581266568398</v>
      </c>
      <c r="P49" s="57">
        <f>'Premissas de Custo'!$D44*'Premissas de Custo'!S44/1000</f>
        <v>1.6109581266568398</v>
      </c>
      <c r="Q49" s="57">
        <f>'Premissas de Custo'!$D44*'Premissas de Custo'!T44/1000</f>
        <v>1.6109581266568398</v>
      </c>
      <c r="R49" s="57">
        <f>'Premissas de Custo'!$D44*'Premissas de Custo'!U44/1000</f>
        <v>1.6109581266568398</v>
      </c>
      <c r="S49" s="57">
        <f>'Premissas de Custo'!$D44*'Premissas de Custo'!V44/1000</f>
        <v>1.6109581266568398</v>
      </c>
      <c r="T49" s="57">
        <f>'Premissas de Custo'!$D44*'Premissas de Custo'!W44/1000</f>
        <v>1.6109581266568398</v>
      </c>
      <c r="U49" s="57">
        <f>'Premissas de Custo'!$D44*'Premissas de Custo'!X44/1000</f>
        <v>1.6109581266568398</v>
      </c>
      <c r="V49" s="57">
        <f>'Premissas de Custo'!$D44*'Premissas de Custo'!Y44/1000</f>
        <v>1.6109581266568398</v>
      </c>
      <c r="W49" s="57">
        <f>'Premissas de Custo'!$D44*'Premissas de Custo'!Z44/1000</f>
        <v>1.6109581266568398</v>
      </c>
      <c r="X49" s="57">
        <f>'Premissas de Custo'!$D44*'Premissas de Custo'!AA44/1000</f>
        <v>1.6109581266568398</v>
      </c>
      <c r="Y49" s="57">
        <f>'Premissas de Custo'!$D44*'Premissas de Custo'!AB44/1000</f>
        <v>1.6109581266568398</v>
      </c>
      <c r="Z49" s="57">
        <f>'Premissas de Custo'!$D44*'Premissas de Custo'!AC44/1000</f>
        <v>1.6109581266568398</v>
      </c>
      <c r="AA49" s="57">
        <f>'Premissas de Custo'!$D44*'Premissas de Custo'!AD44/1000</f>
        <v>1.6109581266568398</v>
      </c>
      <c r="AB49" s="57">
        <f>'Premissas de Custo'!$D44*'Premissas de Custo'!AE44/1000</f>
        <v>1.6109581266568398</v>
      </c>
      <c r="AC49" s="57">
        <f>'Premissas de Custo'!$D44*'Premissas de Custo'!AF44/1000</f>
        <v>1.6109581266568398</v>
      </c>
      <c r="AD49" s="57">
        <f>'Premissas de Custo'!$D44*'Premissas de Custo'!AG44/1000</f>
        <v>1.6109581266568398</v>
      </c>
      <c r="AE49" s="57">
        <f>'Premissas de Custo'!$D44*'Premissas de Custo'!AH44/1000</f>
        <v>1.6109581266568398</v>
      </c>
      <c r="AF49" s="57">
        <f>'Premissas de Custo'!$D44*'Premissas de Custo'!AI44/1000</f>
        <v>1.6109581266568398</v>
      </c>
      <c r="AG49" s="57">
        <f>'Premissas de Custo'!$D44*'Premissas de Custo'!AJ44/1000</f>
        <v>1.6109581266568398</v>
      </c>
      <c r="AH49" s="57">
        <f>'Premissas de Custo'!$D44*'Premissas de Custo'!AK44/1000</f>
        <v>1.6109581266568398</v>
      </c>
      <c r="AI49" s="57">
        <f>'Premissas de Custo'!$D44*'Premissas de Custo'!AL44/1000</f>
        <v>1.6109581266568398</v>
      </c>
      <c r="AJ49" s="57">
        <f>'Premissas de Custo'!$D44*'Premissas de Custo'!AM44/1000</f>
        <v>1.6109581266568398</v>
      </c>
      <c r="AK49" s="57">
        <f>'Premissas de Custo'!$D44*'Premissas de Custo'!AN44/1000</f>
        <v>1.6109581266568398</v>
      </c>
      <c r="AL49" s="57">
        <f>'Premissas de Custo'!$D44*'Premissas de Custo'!AO44/1000</f>
        <v>1.6109581266568398</v>
      </c>
      <c r="AM49" s="57">
        <f>'Premissas de Custo'!$D44*'Premissas de Custo'!AP44/1000</f>
        <v>1.6109581266568398</v>
      </c>
      <c r="AN49" s="57">
        <f>'Premissas de Custo'!$D44*'Premissas de Custo'!AQ44/1000</f>
        <v>1.6109581266568398</v>
      </c>
      <c r="AO49" s="57">
        <f>'Premissas de Custo'!$D44*'Premissas de Custo'!AR44/1000</f>
        <v>1.6109581266568398</v>
      </c>
      <c r="AP49" s="57">
        <f>'Premissas de Custo'!$D44*'Premissas de Custo'!AS44/1000</f>
        <v>1.6109581266568398</v>
      </c>
      <c r="AQ49" s="57">
        <f>'Premissas de Custo'!$D44*'Premissas de Custo'!AT44/1000</f>
        <v>1.6109581266568398</v>
      </c>
      <c r="AR49" s="57">
        <f>'Premissas de Custo'!$D44*'Premissas de Custo'!AU44/1000</f>
        <v>1.6109581266568398</v>
      </c>
      <c r="AS49" s="57">
        <f>'Premissas de Custo'!$D44*'Premissas de Custo'!AV44/1000</f>
        <v>1.6109581266568398</v>
      </c>
      <c r="AT49" s="57">
        <f>'Premissas de Custo'!$D44*'Premissas de Custo'!AW44/1000</f>
        <v>1.6109581266568398</v>
      </c>
      <c r="AU49" s="57">
        <f>'Premissas de Custo'!$D44*'Premissas de Custo'!AX44/1000</f>
        <v>1.6109581266568398</v>
      </c>
      <c r="AV49" s="57">
        <f>'Premissas de Custo'!$D44*'Premissas de Custo'!AY44/1000</f>
        <v>1.6109581266568398</v>
      </c>
      <c r="AW49" s="57">
        <f>'Premissas de Custo'!$D44*'Premissas de Custo'!AZ44/1000</f>
        <v>1.6109581266568398</v>
      </c>
      <c r="AX49" s="57">
        <f>'Premissas de Custo'!$D44*'Premissas de Custo'!BA44/1000</f>
        <v>1.6109581266568398</v>
      </c>
      <c r="AY49" s="57">
        <f>'Premissas de Custo'!$D44*'Premissas de Custo'!BB44/1000</f>
        <v>1.6109581266568398</v>
      </c>
      <c r="AZ49" s="57">
        <f>'Premissas de Custo'!$D44*'Premissas de Custo'!BC44/1000</f>
        <v>1.6109581266568398</v>
      </c>
      <c r="BA49" s="57">
        <f>'Premissas de Custo'!$D44*'Premissas de Custo'!BD44/1000</f>
        <v>1.6109581266568398</v>
      </c>
      <c r="BB49" s="57">
        <f>'Premissas de Custo'!$D44*'Premissas de Custo'!BE44/1000</f>
        <v>1.6109581266568398</v>
      </c>
      <c r="BC49" s="57">
        <f>'Premissas de Custo'!$D44*'Premissas de Custo'!BF44/1000</f>
        <v>1.6109581266568398</v>
      </c>
      <c r="BD49" s="57">
        <f>'Premissas de Custo'!$D44*'Premissas de Custo'!BG44/1000</f>
        <v>1.6109581266568398</v>
      </c>
      <c r="BE49" s="57">
        <f>'Premissas de Custo'!$D44*'Premissas de Custo'!BH44/1000</f>
        <v>1.6109581266568398</v>
      </c>
      <c r="BF49" s="57">
        <f>'Premissas de Custo'!$D44*'Premissas de Custo'!BI44/1000</f>
        <v>1.6109581266568398</v>
      </c>
      <c r="BG49" s="57">
        <f>'Premissas de Custo'!$D44*'Premissas de Custo'!BJ44/1000</f>
        <v>1.6109581266568398</v>
      </c>
      <c r="BH49" s="57">
        <f>'Premissas de Custo'!$D44*'Premissas de Custo'!BK44/1000</f>
        <v>1.6109581266568398</v>
      </c>
      <c r="BI49" s="57">
        <f>'Premissas de Custo'!$D44*'Premissas de Custo'!BL44/1000</f>
        <v>1.6109581266568398</v>
      </c>
      <c r="BJ49" s="57">
        <f>'Premissas de Custo'!$D44*'Premissas de Custo'!BM44/1000</f>
        <v>1.6109581266568398</v>
      </c>
      <c r="BK49" s="57">
        <f>'Premissas de Custo'!$D44*'Premissas de Custo'!BN44/1000</f>
        <v>1.6109581266568398</v>
      </c>
      <c r="BL49" s="57">
        <f>'Premissas de Custo'!$D44*'Premissas de Custo'!BO44/1000</f>
        <v>1.6109581266568398</v>
      </c>
      <c r="BM49" s="57">
        <f>'Premissas de Custo'!$D44*'Premissas de Custo'!BP44/1000</f>
        <v>1.6109581266568398</v>
      </c>
      <c r="BN49" s="57">
        <f>'Premissas de Custo'!$D44*'Premissas de Custo'!BQ44/1000</f>
        <v>1.6109581266568398</v>
      </c>
      <c r="BO49" s="57">
        <f>'Premissas de Custo'!$D44*'Premissas de Custo'!BR44/1000</f>
        <v>1.6109581266568398</v>
      </c>
      <c r="BP49" s="57">
        <f>'Premissas de Custo'!$D44*'Premissas de Custo'!BS44/1000</f>
        <v>1.6109581266568398</v>
      </c>
      <c r="BQ49" s="319"/>
    </row>
    <row r="50" spans="1:69" ht="14.4" x14ac:dyDescent="0.3">
      <c r="A50" s="66"/>
      <c r="B50" s="83" t="s">
        <v>251</v>
      </c>
      <c r="C50" s="63" t="s">
        <v>8</v>
      </c>
      <c r="D50" s="84"/>
      <c r="E50" s="84"/>
      <c r="F50" s="84"/>
      <c r="G50" s="57"/>
      <c r="H50" s="57"/>
      <c r="I50" s="57"/>
      <c r="J50" s="57"/>
      <c r="K50" s="57">
        <f>'Premissas de Custo'!$D45*'Premissas de Custo'!N45/1000</f>
        <v>1.3666053179420798</v>
      </c>
      <c r="L50" s="57">
        <f>'Premissas de Custo'!$D45*'Premissas de Custo'!O45/1000</f>
        <v>1.3666053179420798</v>
      </c>
      <c r="M50" s="57">
        <f>'Premissas de Custo'!$D45*'Premissas de Custo'!P45/1000</f>
        <v>1.3666053179420798</v>
      </c>
      <c r="N50" s="57">
        <f>'Premissas de Custo'!$D45*'Premissas de Custo'!Q45/1000</f>
        <v>1.3666053179420798</v>
      </c>
      <c r="O50" s="57">
        <f>'Premissas de Custo'!$D45*'Premissas de Custo'!R45/1000</f>
        <v>1.3666053179420798</v>
      </c>
      <c r="P50" s="57">
        <f>'Premissas de Custo'!$D45*'Premissas de Custo'!S45/1000</f>
        <v>1.3666053179420798</v>
      </c>
      <c r="Q50" s="57">
        <f>'Premissas de Custo'!$D45*'Premissas de Custo'!T45/1000</f>
        <v>1.3666053179420798</v>
      </c>
      <c r="R50" s="57">
        <f>'Premissas de Custo'!$D45*'Premissas de Custo'!U45/1000</f>
        <v>1.3666053179420798</v>
      </c>
      <c r="S50" s="57">
        <f>'Premissas de Custo'!$D45*'Premissas de Custo'!V45/1000</f>
        <v>1.3666053179420798</v>
      </c>
      <c r="T50" s="57">
        <f>'Premissas de Custo'!$D45*'Premissas de Custo'!W45/1000</f>
        <v>1.3666053179420798</v>
      </c>
      <c r="U50" s="57">
        <f>'Premissas de Custo'!$D45*'Premissas de Custo'!X45/1000</f>
        <v>1.3666053179420798</v>
      </c>
      <c r="V50" s="57">
        <f>'Premissas de Custo'!$D45*'Premissas de Custo'!Y45/1000</f>
        <v>1.3666053179420798</v>
      </c>
      <c r="W50" s="57">
        <f>'Premissas de Custo'!$D45*'Premissas de Custo'!Z45/1000</f>
        <v>1.3666053179420798</v>
      </c>
      <c r="X50" s="57">
        <f>'Premissas de Custo'!$D45*'Premissas de Custo'!AA45/1000</f>
        <v>1.3666053179420798</v>
      </c>
      <c r="Y50" s="57">
        <f>'Premissas de Custo'!$D45*'Premissas de Custo'!AB45/1000</f>
        <v>1.3666053179420798</v>
      </c>
      <c r="Z50" s="57">
        <f>'Premissas de Custo'!$D45*'Premissas de Custo'!AC45/1000</f>
        <v>1.3666053179420798</v>
      </c>
      <c r="AA50" s="57">
        <f>'Premissas de Custo'!$D45*'Premissas de Custo'!AD45/1000</f>
        <v>1.3666053179420798</v>
      </c>
      <c r="AB50" s="57">
        <f>'Premissas de Custo'!$D45*'Premissas de Custo'!AE45/1000</f>
        <v>1.3666053179420798</v>
      </c>
      <c r="AC50" s="57">
        <f>'Premissas de Custo'!$D45*'Premissas de Custo'!AF45/1000</f>
        <v>1.3666053179420798</v>
      </c>
      <c r="AD50" s="57">
        <f>'Premissas de Custo'!$D45*'Premissas de Custo'!AG45/1000</f>
        <v>1.3666053179420798</v>
      </c>
      <c r="AE50" s="57">
        <f>'Premissas de Custo'!$D45*'Premissas de Custo'!AH45/1000</f>
        <v>1.3666053179420798</v>
      </c>
      <c r="AF50" s="57">
        <f>'Premissas de Custo'!$D45*'Premissas de Custo'!AI45/1000</f>
        <v>1.3666053179420798</v>
      </c>
      <c r="AG50" s="57">
        <f>'Premissas de Custo'!$D45*'Premissas de Custo'!AJ45/1000</f>
        <v>1.3666053179420798</v>
      </c>
      <c r="AH50" s="57">
        <f>'Premissas de Custo'!$D45*'Premissas de Custo'!AK45/1000</f>
        <v>1.3666053179420798</v>
      </c>
      <c r="AI50" s="57">
        <f>'Premissas de Custo'!$D45*'Premissas de Custo'!AL45/1000</f>
        <v>1.3666053179420798</v>
      </c>
      <c r="AJ50" s="57">
        <f>'Premissas de Custo'!$D45*'Premissas de Custo'!AM45/1000</f>
        <v>1.3666053179420798</v>
      </c>
      <c r="AK50" s="57">
        <f>'Premissas de Custo'!$D45*'Premissas de Custo'!AN45/1000</f>
        <v>1.3666053179420798</v>
      </c>
      <c r="AL50" s="57">
        <f>'Premissas de Custo'!$D45*'Premissas de Custo'!AO45/1000</f>
        <v>1.3666053179420798</v>
      </c>
      <c r="AM50" s="57">
        <f>'Premissas de Custo'!$D45*'Premissas de Custo'!AP45/1000</f>
        <v>1.3666053179420798</v>
      </c>
      <c r="AN50" s="57">
        <f>'Premissas de Custo'!$D45*'Premissas de Custo'!AQ45/1000</f>
        <v>1.3666053179420798</v>
      </c>
      <c r="AO50" s="57">
        <f>'Premissas de Custo'!$D45*'Premissas de Custo'!AR45/1000</f>
        <v>1.3666053179420798</v>
      </c>
      <c r="AP50" s="57">
        <f>'Premissas de Custo'!$D45*'Premissas de Custo'!AS45/1000</f>
        <v>1.3666053179420798</v>
      </c>
      <c r="AQ50" s="57">
        <f>'Premissas de Custo'!$D45*'Premissas de Custo'!AT45/1000</f>
        <v>1.3666053179420798</v>
      </c>
      <c r="AR50" s="57">
        <f>'Premissas de Custo'!$D45*'Premissas de Custo'!AU45/1000</f>
        <v>1.3666053179420798</v>
      </c>
      <c r="AS50" s="57">
        <f>'Premissas de Custo'!$D45*'Premissas de Custo'!AV45/1000</f>
        <v>1.3666053179420798</v>
      </c>
      <c r="AT50" s="57">
        <f>'Premissas de Custo'!$D45*'Premissas de Custo'!AW45/1000</f>
        <v>1.3666053179420798</v>
      </c>
      <c r="AU50" s="57">
        <f>'Premissas de Custo'!$D45*'Premissas de Custo'!AX45/1000</f>
        <v>1.3666053179420798</v>
      </c>
      <c r="AV50" s="57">
        <f>'Premissas de Custo'!$D45*'Premissas de Custo'!AY45/1000</f>
        <v>1.3666053179420798</v>
      </c>
      <c r="AW50" s="57">
        <f>'Premissas de Custo'!$D45*'Premissas de Custo'!AZ45/1000</f>
        <v>1.3666053179420798</v>
      </c>
      <c r="AX50" s="57">
        <f>'Premissas de Custo'!$D45*'Premissas de Custo'!BA45/1000</f>
        <v>1.3666053179420798</v>
      </c>
      <c r="AY50" s="57">
        <f>'Premissas de Custo'!$D45*'Premissas de Custo'!BB45/1000</f>
        <v>1.3666053179420798</v>
      </c>
      <c r="AZ50" s="57">
        <f>'Premissas de Custo'!$D45*'Premissas de Custo'!BC45/1000</f>
        <v>1.3666053179420798</v>
      </c>
      <c r="BA50" s="57">
        <f>'Premissas de Custo'!$D45*'Premissas de Custo'!BD45/1000</f>
        <v>1.3666053179420798</v>
      </c>
      <c r="BB50" s="57">
        <f>'Premissas de Custo'!$D45*'Premissas de Custo'!BE45/1000</f>
        <v>1.3666053179420798</v>
      </c>
      <c r="BC50" s="57">
        <f>'Premissas de Custo'!$D45*'Premissas de Custo'!BF45/1000</f>
        <v>1.3666053179420798</v>
      </c>
      <c r="BD50" s="57">
        <f>'Premissas de Custo'!$D45*'Premissas de Custo'!BG45/1000</f>
        <v>1.3666053179420798</v>
      </c>
      <c r="BE50" s="57">
        <f>'Premissas de Custo'!$D45*'Premissas de Custo'!BH45/1000</f>
        <v>1.3666053179420798</v>
      </c>
      <c r="BF50" s="57">
        <f>'Premissas de Custo'!$D45*'Premissas de Custo'!BI45/1000</f>
        <v>1.3666053179420798</v>
      </c>
      <c r="BG50" s="57">
        <f>'Premissas de Custo'!$D45*'Premissas de Custo'!BJ45/1000</f>
        <v>1.3666053179420798</v>
      </c>
      <c r="BH50" s="57">
        <f>'Premissas de Custo'!$D45*'Premissas de Custo'!BK45/1000</f>
        <v>1.3666053179420798</v>
      </c>
      <c r="BI50" s="57">
        <f>'Premissas de Custo'!$D45*'Premissas de Custo'!BL45/1000</f>
        <v>1.3666053179420798</v>
      </c>
      <c r="BJ50" s="57">
        <f>'Premissas de Custo'!$D45*'Premissas de Custo'!BM45/1000</f>
        <v>1.3666053179420798</v>
      </c>
      <c r="BK50" s="57">
        <f>'Premissas de Custo'!$D45*'Premissas de Custo'!BN45/1000</f>
        <v>1.3666053179420798</v>
      </c>
      <c r="BL50" s="57">
        <f>'Premissas de Custo'!$D45*'Premissas de Custo'!BO45/1000</f>
        <v>1.3666053179420798</v>
      </c>
      <c r="BM50" s="57">
        <f>'Premissas de Custo'!$D45*'Premissas de Custo'!BP45/1000</f>
        <v>1.3666053179420798</v>
      </c>
      <c r="BN50" s="57">
        <f>'Premissas de Custo'!$D45*'Premissas de Custo'!BQ45/1000</f>
        <v>1.3666053179420798</v>
      </c>
      <c r="BO50" s="57">
        <f>'Premissas de Custo'!$D45*'Premissas de Custo'!BR45/1000</f>
        <v>1.3666053179420798</v>
      </c>
      <c r="BP50" s="57">
        <f>'Premissas de Custo'!$D45*'Premissas de Custo'!BS45/1000</f>
        <v>1.3666053179420798</v>
      </c>
      <c r="BQ50" s="319"/>
    </row>
    <row r="51" spans="1:69" ht="14.4" x14ac:dyDescent="0.3">
      <c r="A51" s="66"/>
      <c r="B51" s="82" t="s">
        <v>137</v>
      </c>
      <c r="C51" s="63"/>
      <c r="D51" s="242"/>
      <c r="E51" s="242"/>
      <c r="F51" s="242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406"/>
    </row>
    <row r="52" spans="1:69" ht="14.4" x14ac:dyDescent="0.3">
      <c r="A52" s="66"/>
      <c r="B52" s="83" t="s">
        <v>138</v>
      </c>
      <c r="C52" s="63" t="s">
        <v>8</v>
      </c>
      <c r="D52" s="84"/>
      <c r="E52" s="84"/>
      <c r="F52" s="84"/>
      <c r="G52" s="57"/>
      <c r="H52" s="57"/>
      <c r="I52" s="57"/>
      <c r="J52" s="57"/>
      <c r="K52" s="57">
        <f>'Premissas de Custo'!$D47*'Premissas de Custo'!N47/1000</f>
        <v>0.54485490684657656</v>
      </c>
      <c r="L52" s="57">
        <f>'Premissas de Custo'!$D47*'Premissas de Custo'!O47/1000</f>
        <v>0.54485490684657656</v>
      </c>
      <c r="M52" s="57">
        <f>'Premissas de Custo'!$D47*'Premissas de Custo'!P47/1000</f>
        <v>0.54485490684657656</v>
      </c>
      <c r="N52" s="57">
        <f>'Premissas de Custo'!$D47*'Premissas de Custo'!Q47/1000</f>
        <v>0.54485490684657656</v>
      </c>
      <c r="O52" s="57">
        <f>'Premissas de Custo'!$D47*'Premissas de Custo'!R47/1000</f>
        <v>0.54485490684657656</v>
      </c>
      <c r="P52" s="57">
        <f>'Premissas de Custo'!$D47*'Premissas de Custo'!S47/1000</f>
        <v>0.54485490684657656</v>
      </c>
      <c r="Q52" s="57">
        <f>'Premissas de Custo'!$D47*'Premissas de Custo'!T47/1000</f>
        <v>0.54485490684657656</v>
      </c>
      <c r="R52" s="57">
        <f>'Premissas de Custo'!$D47*'Premissas de Custo'!U47/1000</f>
        <v>0.54485490684657656</v>
      </c>
      <c r="S52" s="57">
        <f>'Premissas de Custo'!$D47*'Premissas de Custo'!V47/1000</f>
        <v>0.54485490684657656</v>
      </c>
      <c r="T52" s="57">
        <f>'Premissas de Custo'!$D47*'Premissas de Custo'!W47/1000</f>
        <v>0.54485490684657656</v>
      </c>
      <c r="U52" s="57">
        <f>'Premissas de Custo'!$D47*'Premissas de Custo'!X47/1000</f>
        <v>0.54485490684657656</v>
      </c>
      <c r="V52" s="57">
        <f>'Premissas de Custo'!$D47*'Premissas de Custo'!Y47/1000</f>
        <v>0.54485490684657656</v>
      </c>
      <c r="W52" s="57">
        <f>'Premissas de Custo'!$D47*'Premissas de Custo'!Z47/1000</f>
        <v>0.54485490684657656</v>
      </c>
      <c r="X52" s="57">
        <f>'Premissas de Custo'!$D47*'Premissas de Custo'!AA47/1000</f>
        <v>0.54485490684657656</v>
      </c>
      <c r="Y52" s="57">
        <f>'Premissas de Custo'!$D47*'Premissas de Custo'!AB47/1000</f>
        <v>0.54485490684657656</v>
      </c>
      <c r="Z52" s="57">
        <f>'Premissas de Custo'!$D47*'Premissas de Custo'!AC47/1000</f>
        <v>0.54485490684657656</v>
      </c>
      <c r="AA52" s="57">
        <f>'Premissas de Custo'!$D47*'Premissas de Custo'!AD47/1000</f>
        <v>0.54485490684657656</v>
      </c>
      <c r="AB52" s="57">
        <f>'Premissas de Custo'!$D47*'Premissas de Custo'!AE47/1000</f>
        <v>0.54485490684657656</v>
      </c>
      <c r="AC52" s="57">
        <f>'Premissas de Custo'!$D47*'Premissas de Custo'!AF47/1000</f>
        <v>0.54485490684657656</v>
      </c>
      <c r="AD52" s="57">
        <f>'Premissas de Custo'!$D47*'Premissas de Custo'!AG47/1000</f>
        <v>0.54485490684657656</v>
      </c>
      <c r="AE52" s="57">
        <f>'Premissas de Custo'!$D47*'Premissas de Custo'!AH47/1000</f>
        <v>0.54485490684657656</v>
      </c>
      <c r="AF52" s="57">
        <f>'Premissas de Custo'!$D47*'Premissas de Custo'!AI47/1000</f>
        <v>0.54485490684657656</v>
      </c>
      <c r="AG52" s="57">
        <f>'Premissas de Custo'!$D47*'Premissas de Custo'!AJ47/1000</f>
        <v>0.54485490684657656</v>
      </c>
      <c r="AH52" s="57">
        <f>'Premissas de Custo'!$D47*'Premissas de Custo'!AK47/1000</f>
        <v>0.54485490684657656</v>
      </c>
      <c r="AI52" s="57">
        <f>'Premissas de Custo'!$D47*'Premissas de Custo'!AL47/1000</f>
        <v>0.54485490684657656</v>
      </c>
      <c r="AJ52" s="57">
        <f>'Premissas de Custo'!$D47*'Premissas de Custo'!AM47/1000</f>
        <v>0.54485490684657656</v>
      </c>
      <c r="AK52" s="57">
        <f>'Premissas de Custo'!$D47*'Premissas de Custo'!AN47/1000</f>
        <v>0.54485490684657656</v>
      </c>
      <c r="AL52" s="57">
        <f>'Premissas de Custo'!$D47*'Premissas de Custo'!AO47/1000</f>
        <v>0.54485490684657656</v>
      </c>
      <c r="AM52" s="57">
        <f>'Premissas de Custo'!$D47*'Premissas de Custo'!AP47/1000</f>
        <v>0.54485490684657656</v>
      </c>
      <c r="AN52" s="57">
        <f>'Premissas de Custo'!$D47*'Premissas de Custo'!AQ47/1000</f>
        <v>0.54485490684657656</v>
      </c>
      <c r="AO52" s="57">
        <f>'Premissas de Custo'!$D47*'Premissas de Custo'!AR47/1000</f>
        <v>0.54485490684657656</v>
      </c>
      <c r="AP52" s="57">
        <f>'Premissas de Custo'!$D47*'Premissas de Custo'!AS47/1000</f>
        <v>0.54485490684657656</v>
      </c>
      <c r="AQ52" s="57">
        <f>'Premissas de Custo'!$D47*'Premissas de Custo'!AT47/1000</f>
        <v>0.54485490684657656</v>
      </c>
      <c r="AR52" s="57">
        <f>'Premissas de Custo'!$D47*'Premissas de Custo'!AU47/1000</f>
        <v>0.54485490684657656</v>
      </c>
      <c r="AS52" s="57">
        <f>'Premissas de Custo'!$D47*'Premissas de Custo'!AV47/1000</f>
        <v>0.54485490684657656</v>
      </c>
      <c r="AT52" s="57">
        <f>'Premissas de Custo'!$D47*'Premissas de Custo'!AW47/1000</f>
        <v>0.54485490684657656</v>
      </c>
      <c r="AU52" s="57">
        <f>'Premissas de Custo'!$D47*'Premissas de Custo'!AX47/1000</f>
        <v>0.54485490684657656</v>
      </c>
      <c r="AV52" s="57">
        <f>'Premissas de Custo'!$D47*'Premissas de Custo'!AY47/1000</f>
        <v>0.54485490684657656</v>
      </c>
      <c r="AW52" s="57">
        <f>'Premissas de Custo'!$D47*'Premissas de Custo'!AZ47/1000</f>
        <v>0.54485490684657656</v>
      </c>
      <c r="AX52" s="57">
        <f>'Premissas de Custo'!$D47*'Premissas de Custo'!BA47/1000</f>
        <v>0.54485490684657656</v>
      </c>
      <c r="AY52" s="57">
        <f>'Premissas de Custo'!$D47*'Premissas de Custo'!BB47/1000</f>
        <v>0.54485490684657656</v>
      </c>
      <c r="AZ52" s="57">
        <f>'Premissas de Custo'!$D47*'Premissas de Custo'!BC47/1000</f>
        <v>0.54485490684657656</v>
      </c>
      <c r="BA52" s="57">
        <f>'Premissas de Custo'!$D47*'Premissas de Custo'!BD47/1000</f>
        <v>0.54485490684657656</v>
      </c>
      <c r="BB52" s="57">
        <f>'Premissas de Custo'!$D47*'Premissas de Custo'!BE47/1000</f>
        <v>0.54485490684657656</v>
      </c>
      <c r="BC52" s="57">
        <f>'Premissas de Custo'!$D47*'Premissas de Custo'!BF47/1000</f>
        <v>0.54485490684657656</v>
      </c>
      <c r="BD52" s="57">
        <f>'Premissas de Custo'!$D47*'Premissas de Custo'!BG47/1000</f>
        <v>0.54485490684657656</v>
      </c>
      <c r="BE52" s="57">
        <f>'Premissas de Custo'!$D47*'Premissas de Custo'!BH47/1000</f>
        <v>0.54485490684657656</v>
      </c>
      <c r="BF52" s="57">
        <f>'Premissas de Custo'!$D47*'Premissas de Custo'!BI47/1000</f>
        <v>0.54485490684657656</v>
      </c>
      <c r="BG52" s="57">
        <f>'Premissas de Custo'!$D47*'Premissas de Custo'!BJ47/1000</f>
        <v>0.54485490684657656</v>
      </c>
      <c r="BH52" s="57">
        <f>'Premissas de Custo'!$D47*'Premissas de Custo'!BK47/1000</f>
        <v>0.54485490684657656</v>
      </c>
      <c r="BI52" s="57">
        <f>'Premissas de Custo'!$D47*'Premissas de Custo'!BL47/1000</f>
        <v>0.54485490684657656</v>
      </c>
      <c r="BJ52" s="57">
        <f>'Premissas de Custo'!$D47*'Premissas de Custo'!BM47/1000</f>
        <v>0.54485490684657656</v>
      </c>
      <c r="BK52" s="57">
        <f>'Premissas de Custo'!$D47*'Premissas de Custo'!BN47/1000</f>
        <v>0.54485490684657656</v>
      </c>
      <c r="BL52" s="57">
        <f>'Premissas de Custo'!$D47*'Premissas de Custo'!BO47/1000</f>
        <v>0.54485490684657656</v>
      </c>
      <c r="BM52" s="57">
        <f>'Premissas de Custo'!$D47*'Premissas de Custo'!BP47/1000</f>
        <v>0.54485490684657656</v>
      </c>
      <c r="BN52" s="57">
        <f>'Premissas de Custo'!$D47*'Premissas de Custo'!BQ47/1000</f>
        <v>0.54485490684657656</v>
      </c>
      <c r="BO52" s="57">
        <f>'Premissas de Custo'!$D47*'Premissas de Custo'!BR47/1000</f>
        <v>0.54485490684657656</v>
      </c>
      <c r="BP52" s="57">
        <f>'Premissas de Custo'!$D47*'Premissas de Custo'!BS47/1000</f>
        <v>0.54485490684657656</v>
      </c>
      <c r="BQ52" s="319"/>
    </row>
    <row r="53" spans="1:69" ht="14.4" x14ac:dyDescent="0.3">
      <c r="A53" s="66"/>
      <c r="B53" s="83" t="s">
        <v>139</v>
      </c>
      <c r="C53" s="63" t="s">
        <v>8</v>
      </c>
      <c r="D53" s="84"/>
      <c r="E53" s="84"/>
      <c r="F53" s="84"/>
      <c r="G53" s="57"/>
      <c r="H53" s="57"/>
      <c r="I53" s="57"/>
      <c r="J53" s="57"/>
      <c r="K53" s="57">
        <f>'Premissas de Custo'!$D48*'Premissas de Custo'!N48/1000</f>
        <v>0.31690364216131944</v>
      </c>
      <c r="L53" s="57">
        <f>'Premissas de Custo'!$D48*'Premissas de Custo'!O48/1000</f>
        <v>0.31690364216131944</v>
      </c>
      <c r="M53" s="57">
        <f>'Premissas de Custo'!$D48*'Premissas de Custo'!P48/1000</f>
        <v>0.31690364216131944</v>
      </c>
      <c r="N53" s="57">
        <f>'Premissas de Custo'!$D48*'Premissas de Custo'!Q48/1000</f>
        <v>0.95071092648395839</v>
      </c>
      <c r="O53" s="57">
        <f>'Premissas de Custo'!$D48*'Premissas de Custo'!R48/1000</f>
        <v>1.2676145686452778</v>
      </c>
      <c r="P53" s="57">
        <f>'Premissas de Custo'!$D48*'Premissas de Custo'!S48/1000</f>
        <v>1.2676145686452778</v>
      </c>
      <c r="Q53" s="57">
        <f>'Premissas de Custo'!$D48*'Premissas de Custo'!T48/1000</f>
        <v>1.2676145686452778</v>
      </c>
      <c r="R53" s="57">
        <f>'Premissas de Custo'!$D48*'Premissas de Custo'!U48/1000</f>
        <v>1.2676145686452778</v>
      </c>
      <c r="S53" s="57">
        <f>'Premissas de Custo'!$D48*'Premissas de Custo'!V48/1000</f>
        <v>1.2676145686452778</v>
      </c>
      <c r="T53" s="57">
        <f>'Premissas de Custo'!$D48*'Premissas de Custo'!W48/1000</f>
        <v>1.2676145686452778</v>
      </c>
      <c r="U53" s="57">
        <f>'Premissas de Custo'!$D48*'Premissas de Custo'!X48/1000</f>
        <v>1.2676145686452778</v>
      </c>
      <c r="V53" s="57">
        <f>'Premissas de Custo'!$D48*'Premissas de Custo'!Y48/1000</f>
        <v>1.2676145686452778</v>
      </c>
      <c r="W53" s="57">
        <f>'Premissas de Custo'!$D48*'Premissas de Custo'!Z48/1000</f>
        <v>1.2676145686452778</v>
      </c>
      <c r="X53" s="57">
        <f>'Premissas de Custo'!$D48*'Premissas de Custo'!AA48/1000</f>
        <v>1.2676145686452778</v>
      </c>
      <c r="Y53" s="57">
        <f>'Premissas de Custo'!$D48*'Premissas de Custo'!AB48/1000</f>
        <v>1.2676145686452778</v>
      </c>
      <c r="Z53" s="57">
        <f>'Premissas de Custo'!$D48*'Premissas de Custo'!AC48/1000</f>
        <v>1.2676145686452778</v>
      </c>
      <c r="AA53" s="57">
        <f>'Premissas de Custo'!$D48*'Premissas de Custo'!AD48/1000</f>
        <v>1.5845182108065974</v>
      </c>
      <c r="AB53" s="57">
        <f>'Premissas de Custo'!$D48*'Premissas de Custo'!AE48/1000</f>
        <v>1.5845182108065974</v>
      </c>
      <c r="AC53" s="57">
        <f>'Premissas de Custo'!$D48*'Premissas de Custo'!AF48/1000</f>
        <v>1.5845182108065974</v>
      </c>
      <c r="AD53" s="57">
        <f>'Premissas de Custo'!$D48*'Premissas de Custo'!AG48/1000</f>
        <v>1.5845182108065974</v>
      </c>
      <c r="AE53" s="57">
        <f>'Premissas de Custo'!$D48*'Premissas de Custo'!AH48/1000</f>
        <v>1.5845182108065974</v>
      </c>
      <c r="AF53" s="57">
        <f>'Premissas de Custo'!$D48*'Premissas de Custo'!AI48/1000</f>
        <v>1.5845182108065974</v>
      </c>
      <c r="AG53" s="57">
        <f>'Premissas de Custo'!$D48*'Premissas de Custo'!AJ48/1000</f>
        <v>1.5845182108065974</v>
      </c>
      <c r="AH53" s="57">
        <f>'Premissas de Custo'!$D48*'Premissas de Custo'!AK48/1000</f>
        <v>1.5845182108065974</v>
      </c>
      <c r="AI53" s="57">
        <f>'Premissas de Custo'!$D48*'Premissas de Custo'!AL48/1000</f>
        <v>1.5845182108065974</v>
      </c>
      <c r="AJ53" s="57">
        <f>'Premissas de Custo'!$D48*'Premissas de Custo'!AM48/1000</f>
        <v>1.5845182108065974</v>
      </c>
      <c r="AK53" s="57">
        <f>'Premissas de Custo'!$D48*'Premissas de Custo'!AN48/1000</f>
        <v>1.5845182108065974</v>
      </c>
      <c r="AL53" s="57">
        <f>'Premissas de Custo'!$D48*'Premissas de Custo'!AO48/1000</f>
        <v>1.5845182108065974</v>
      </c>
      <c r="AM53" s="57">
        <f>'Premissas de Custo'!$D48*'Premissas de Custo'!AP48/1000</f>
        <v>1.5845182108065974</v>
      </c>
      <c r="AN53" s="57">
        <f>'Premissas de Custo'!$D48*'Premissas de Custo'!AQ48/1000</f>
        <v>1.5845182108065974</v>
      </c>
      <c r="AO53" s="57">
        <f>'Premissas de Custo'!$D48*'Premissas de Custo'!AR48/1000</f>
        <v>1.5845182108065974</v>
      </c>
      <c r="AP53" s="57">
        <f>'Premissas de Custo'!$D48*'Premissas de Custo'!AS48/1000</f>
        <v>1.5845182108065974</v>
      </c>
      <c r="AQ53" s="57">
        <f>'Premissas de Custo'!$D48*'Premissas de Custo'!AT48/1000</f>
        <v>1.5845182108065974</v>
      </c>
      <c r="AR53" s="57">
        <f>'Premissas de Custo'!$D48*'Premissas de Custo'!AU48/1000</f>
        <v>1.5845182108065974</v>
      </c>
      <c r="AS53" s="57">
        <f>'Premissas de Custo'!$D48*'Premissas de Custo'!AV48/1000</f>
        <v>1.5845182108065974</v>
      </c>
      <c r="AT53" s="57">
        <f>'Premissas de Custo'!$D48*'Premissas de Custo'!AW48/1000</f>
        <v>1.5845182108065974</v>
      </c>
      <c r="AU53" s="57">
        <f>'Premissas de Custo'!$D48*'Premissas de Custo'!AX48/1000</f>
        <v>1.5845182108065974</v>
      </c>
      <c r="AV53" s="57">
        <f>'Premissas de Custo'!$D48*'Premissas de Custo'!AY48/1000</f>
        <v>1.5845182108065974</v>
      </c>
      <c r="AW53" s="57">
        <f>'Premissas de Custo'!$D48*'Premissas de Custo'!AZ48/1000</f>
        <v>1.5845182108065974</v>
      </c>
      <c r="AX53" s="57">
        <f>'Premissas de Custo'!$D48*'Premissas de Custo'!BA48/1000</f>
        <v>1.5845182108065974</v>
      </c>
      <c r="AY53" s="57">
        <f>'Premissas de Custo'!$D48*'Premissas de Custo'!BB48/1000</f>
        <v>1.5845182108065974</v>
      </c>
      <c r="AZ53" s="57">
        <f>'Premissas de Custo'!$D48*'Premissas de Custo'!BC48/1000</f>
        <v>1.5845182108065974</v>
      </c>
      <c r="BA53" s="57">
        <f>'Premissas de Custo'!$D48*'Premissas de Custo'!BD48/1000</f>
        <v>1.5845182108065974</v>
      </c>
      <c r="BB53" s="57">
        <f>'Premissas de Custo'!$D48*'Premissas de Custo'!BE48/1000</f>
        <v>1.5845182108065974</v>
      </c>
      <c r="BC53" s="57">
        <f>'Premissas de Custo'!$D48*'Premissas de Custo'!BF48/1000</f>
        <v>1.5845182108065974</v>
      </c>
      <c r="BD53" s="57">
        <f>'Premissas de Custo'!$D48*'Premissas de Custo'!BG48/1000</f>
        <v>1.5845182108065974</v>
      </c>
      <c r="BE53" s="57">
        <f>'Premissas de Custo'!$D48*'Premissas de Custo'!BH48/1000</f>
        <v>1.5845182108065974</v>
      </c>
      <c r="BF53" s="57">
        <f>'Premissas de Custo'!$D48*'Premissas de Custo'!BI48/1000</f>
        <v>1.5845182108065974</v>
      </c>
      <c r="BG53" s="57">
        <f>'Premissas de Custo'!$D48*'Premissas de Custo'!BJ48/1000</f>
        <v>1.9014218529679168</v>
      </c>
      <c r="BH53" s="57">
        <f>'Premissas de Custo'!$D48*'Premissas de Custo'!BK48/1000</f>
        <v>1.9014218529679168</v>
      </c>
      <c r="BI53" s="57">
        <f>'Premissas de Custo'!$D48*'Premissas de Custo'!BL48/1000</f>
        <v>1.9014218529679168</v>
      </c>
      <c r="BJ53" s="57">
        <f>'Premissas de Custo'!$D48*'Premissas de Custo'!BM48/1000</f>
        <v>1.9014218529679168</v>
      </c>
      <c r="BK53" s="57">
        <f>'Premissas de Custo'!$D48*'Premissas de Custo'!BN48/1000</f>
        <v>1.9014218529679168</v>
      </c>
      <c r="BL53" s="57">
        <f>'Premissas de Custo'!$D48*'Premissas de Custo'!BO48/1000</f>
        <v>1.9014218529679168</v>
      </c>
      <c r="BM53" s="57">
        <f>'Premissas de Custo'!$D48*'Premissas de Custo'!BP48/1000</f>
        <v>1.9014218529679168</v>
      </c>
      <c r="BN53" s="57">
        <f>'Premissas de Custo'!$D48*'Premissas de Custo'!BQ48/1000</f>
        <v>1.9014218529679168</v>
      </c>
      <c r="BO53" s="57">
        <f>'Premissas de Custo'!$D48*'Premissas de Custo'!BR48/1000</f>
        <v>1.9014218529679168</v>
      </c>
      <c r="BP53" s="57">
        <f>'Premissas de Custo'!$D48*'Premissas de Custo'!BS48/1000</f>
        <v>1.9014218529679168</v>
      </c>
      <c r="BQ53" s="319"/>
    </row>
    <row r="54" spans="1:69" ht="14.4" x14ac:dyDescent="0.3">
      <c r="A54" s="66"/>
      <c r="B54" s="83" t="s">
        <v>140</v>
      </c>
      <c r="C54" s="63" t="s">
        <v>8</v>
      </c>
      <c r="D54" s="84"/>
      <c r="E54" s="84"/>
      <c r="F54" s="84"/>
      <c r="G54" s="57"/>
      <c r="H54" s="57"/>
      <c r="I54" s="57"/>
      <c r="J54" s="57"/>
      <c r="K54" s="57">
        <f>'Premissas de Custo'!$D49*'Premissas de Custo'!N49/1000</f>
        <v>1.1663991528471602</v>
      </c>
      <c r="L54" s="57">
        <f>'Premissas de Custo'!$D49*'Premissas de Custo'!O49/1000</f>
        <v>1.1663991528471602</v>
      </c>
      <c r="M54" s="57">
        <f>'Premissas de Custo'!$D49*'Premissas de Custo'!P49/1000</f>
        <v>1.1663991528471602</v>
      </c>
      <c r="N54" s="57">
        <f>'Premissas de Custo'!$D49*'Premissas de Custo'!Q49/1000</f>
        <v>1.5551988704628803</v>
      </c>
      <c r="O54" s="57">
        <f>'Premissas de Custo'!$D49*'Premissas de Custo'!R49/1000</f>
        <v>1.5551988704628803</v>
      </c>
      <c r="P54" s="57">
        <f>'Premissas de Custo'!$D49*'Premissas de Custo'!S49/1000</f>
        <v>1.5551988704628803</v>
      </c>
      <c r="Q54" s="57">
        <f>'Premissas de Custo'!$D49*'Premissas de Custo'!T49/1000</f>
        <v>1.5551988704628803</v>
      </c>
      <c r="R54" s="57">
        <f>'Premissas de Custo'!$D49*'Premissas de Custo'!U49/1000</f>
        <v>1.5551988704628803</v>
      </c>
      <c r="S54" s="57">
        <f>'Premissas de Custo'!$D49*'Premissas de Custo'!V49/1000</f>
        <v>1.5551988704628803</v>
      </c>
      <c r="T54" s="57">
        <f>'Premissas de Custo'!$D49*'Premissas de Custo'!W49/1000</f>
        <v>1.5551988704628803</v>
      </c>
      <c r="U54" s="57">
        <f>'Premissas de Custo'!$D49*'Premissas de Custo'!X49/1000</f>
        <v>1.5551988704628803</v>
      </c>
      <c r="V54" s="57">
        <f>'Premissas de Custo'!$D49*'Premissas de Custo'!Y49/1000</f>
        <v>1.5551988704628803</v>
      </c>
      <c r="W54" s="57">
        <f>'Premissas de Custo'!$D49*'Premissas de Custo'!Z49/1000</f>
        <v>1.5551988704628803</v>
      </c>
      <c r="X54" s="57">
        <f>'Premissas de Custo'!$D49*'Premissas de Custo'!AA49/1000</f>
        <v>1.5551988704628803</v>
      </c>
      <c r="Y54" s="57">
        <f>'Premissas de Custo'!$D49*'Premissas de Custo'!AB49/1000</f>
        <v>1.5551988704628803</v>
      </c>
      <c r="Z54" s="57">
        <f>'Premissas de Custo'!$D49*'Premissas de Custo'!AC49/1000</f>
        <v>1.5551988704628803</v>
      </c>
      <c r="AA54" s="57">
        <f>'Premissas de Custo'!$D49*'Premissas de Custo'!AD49/1000</f>
        <v>1.5551988704628803</v>
      </c>
      <c r="AB54" s="57">
        <f>'Premissas de Custo'!$D49*'Premissas de Custo'!AE49/1000</f>
        <v>1.5551988704628803</v>
      </c>
      <c r="AC54" s="57">
        <f>'Premissas de Custo'!$D49*'Premissas de Custo'!AF49/1000</f>
        <v>1.5551988704628803</v>
      </c>
      <c r="AD54" s="57">
        <f>'Premissas de Custo'!$D49*'Premissas de Custo'!AG49/1000</f>
        <v>1.5551988704628803</v>
      </c>
      <c r="AE54" s="57">
        <f>'Premissas de Custo'!$D49*'Premissas de Custo'!AH49/1000</f>
        <v>1.5551988704628803</v>
      </c>
      <c r="AF54" s="57">
        <f>'Premissas de Custo'!$D49*'Premissas de Custo'!AI49/1000</f>
        <v>1.5551988704628803</v>
      </c>
      <c r="AG54" s="57">
        <f>'Premissas de Custo'!$D49*'Premissas de Custo'!AJ49/1000</f>
        <v>1.5551988704628803</v>
      </c>
      <c r="AH54" s="57">
        <f>'Premissas de Custo'!$D49*'Premissas de Custo'!AK49/1000</f>
        <v>1.5551988704628803</v>
      </c>
      <c r="AI54" s="57">
        <f>'Premissas de Custo'!$D49*'Premissas de Custo'!AL49/1000</f>
        <v>1.5551988704628803</v>
      </c>
      <c r="AJ54" s="57">
        <f>'Premissas de Custo'!$D49*'Premissas de Custo'!AM49/1000</f>
        <v>1.5551988704628803</v>
      </c>
      <c r="AK54" s="57">
        <f>'Premissas de Custo'!$D49*'Premissas de Custo'!AN49/1000</f>
        <v>1.5551988704628803</v>
      </c>
      <c r="AL54" s="57">
        <f>'Premissas de Custo'!$D49*'Premissas de Custo'!AO49/1000</f>
        <v>1.5551988704628803</v>
      </c>
      <c r="AM54" s="57">
        <f>'Premissas de Custo'!$D49*'Premissas de Custo'!AP49/1000</f>
        <v>1.5551988704628803</v>
      </c>
      <c r="AN54" s="57">
        <f>'Premissas de Custo'!$D49*'Premissas de Custo'!AQ49/1000</f>
        <v>1.5551988704628803</v>
      </c>
      <c r="AO54" s="57">
        <f>'Premissas de Custo'!$D49*'Premissas de Custo'!AR49/1000</f>
        <v>1.5551988704628803</v>
      </c>
      <c r="AP54" s="57">
        <f>'Premissas de Custo'!$D49*'Premissas de Custo'!AS49/1000</f>
        <v>1.5551988704628803</v>
      </c>
      <c r="AQ54" s="57">
        <f>'Premissas de Custo'!$D49*'Premissas de Custo'!AT49/1000</f>
        <v>1.5551988704628803</v>
      </c>
      <c r="AR54" s="57">
        <f>'Premissas de Custo'!$D49*'Premissas de Custo'!AU49/1000</f>
        <v>1.5551988704628803</v>
      </c>
      <c r="AS54" s="57">
        <f>'Premissas de Custo'!$D49*'Premissas de Custo'!AV49/1000</f>
        <v>1.5551988704628803</v>
      </c>
      <c r="AT54" s="57">
        <f>'Premissas de Custo'!$D49*'Premissas de Custo'!AW49/1000</f>
        <v>1.5551988704628803</v>
      </c>
      <c r="AU54" s="57">
        <f>'Premissas de Custo'!$D49*'Premissas de Custo'!AX49/1000</f>
        <v>1.5551988704628803</v>
      </c>
      <c r="AV54" s="57">
        <f>'Premissas de Custo'!$D49*'Premissas de Custo'!AY49/1000</f>
        <v>1.5551988704628803</v>
      </c>
      <c r="AW54" s="57">
        <f>'Premissas de Custo'!$D49*'Premissas de Custo'!AZ49/1000</f>
        <v>1.5551988704628803</v>
      </c>
      <c r="AX54" s="57">
        <f>'Premissas de Custo'!$D49*'Premissas de Custo'!BA49/1000</f>
        <v>1.5551988704628803</v>
      </c>
      <c r="AY54" s="57">
        <f>'Premissas de Custo'!$D49*'Premissas de Custo'!BB49/1000</f>
        <v>1.5551988704628803</v>
      </c>
      <c r="AZ54" s="57">
        <f>'Premissas de Custo'!$D49*'Premissas de Custo'!BC49/1000</f>
        <v>1.5551988704628803</v>
      </c>
      <c r="BA54" s="57">
        <f>'Premissas de Custo'!$D49*'Premissas de Custo'!BD49/1000</f>
        <v>1.5551988704628803</v>
      </c>
      <c r="BB54" s="57">
        <f>'Premissas de Custo'!$D49*'Premissas de Custo'!BE49/1000</f>
        <v>1.5551988704628803</v>
      </c>
      <c r="BC54" s="57">
        <f>'Premissas de Custo'!$D49*'Premissas de Custo'!BF49/1000</f>
        <v>1.5551988704628803</v>
      </c>
      <c r="BD54" s="57">
        <f>'Premissas de Custo'!$D49*'Premissas de Custo'!BG49/1000</f>
        <v>1.5551988704628803</v>
      </c>
      <c r="BE54" s="57">
        <f>'Premissas de Custo'!$D49*'Premissas de Custo'!BH49/1000</f>
        <v>1.5551988704628803</v>
      </c>
      <c r="BF54" s="57">
        <f>'Premissas de Custo'!$D49*'Premissas de Custo'!BI49/1000</f>
        <v>1.5551988704628803</v>
      </c>
      <c r="BG54" s="57">
        <f>'Premissas de Custo'!$D49*'Premissas de Custo'!BJ49/1000</f>
        <v>1.5551988704628803</v>
      </c>
      <c r="BH54" s="57">
        <f>'Premissas de Custo'!$D49*'Premissas de Custo'!BK49/1000</f>
        <v>1.5551988704628803</v>
      </c>
      <c r="BI54" s="57">
        <f>'Premissas de Custo'!$D49*'Premissas de Custo'!BL49/1000</f>
        <v>1.5551988704628803</v>
      </c>
      <c r="BJ54" s="57">
        <f>'Premissas de Custo'!$D49*'Premissas de Custo'!BM49/1000</f>
        <v>1.5551988704628803</v>
      </c>
      <c r="BK54" s="57">
        <f>'Premissas de Custo'!$D49*'Premissas de Custo'!BN49/1000</f>
        <v>1.5551988704628803</v>
      </c>
      <c r="BL54" s="57">
        <f>'Premissas de Custo'!$D49*'Premissas de Custo'!BO49/1000</f>
        <v>1.5551988704628803</v>
      </c>
      <c r="BM54" s="57">
        <f>'Premissas de Custo'!$D49*'Premissas de Custo'!BP49/1000</f>
        <v>1.5551988704628803</v>
      </c>
      <c r="BN54" s="57">
        <f>'Premissas de Custo'!$D49*'Premissas de Custo'!BQ49/1000</f>
        <v>1.5551988704628803</v>
      </c>
      <c r="BO54" s="57">
        <f>'Premissas de Custo'!$D49*'Premissas de Custo'!BR49/1000</f>
        <v>1.5551988704628803</v>
      </c>
      <c r="BP54" s="57">
        <f>'Premissas de Custo'!$D49*'Premissas de Custo'!BS49/1000</f>
        <v>1.5551988704628803</v>
      </c>
      <c r="BQ54" s="319"/>
    </row>
    <row r="55" spans="1:69" ht="14.4" x14ac:dyDescent="0.3">
      <c r="A55" s="66"/>
      <c r="B55" s="83" t="s">
        <v>141</v>
      </c>
      <c r="C55" s="63" t="s">
        <v>8</v>
      </c>
      <c r="D55" s="84"/>
      <c r="E55" s="84"/>
      <c r="F55" s="84"/>
      <c r="G55" s="57"/>
      <c r="H55" s="57"/>
      <c r="I55" s="57"/>
      <c r="J55" s="57"/>
      <c r="K55" s="57">
        <f>'Premissas de Custo'!$D50*'Premissas de Custo'!N50/1000</f>
        <v>4.6302066791942531</v>
      </c>
      <c r="L55" s="57">
        <f>'Premissas de Custo'!$D50*'Premissas de Custo'!O50/1000</f>
        <v>7.7170111319904215</v>
      </c>
      <c r="M55" s="57">
        <f>'Premissas de Custo'!$D50*'Premissas de Custo'!P50/1000</f>
        <v>10.803815584786591</v>
      </c>
      <c r="N55" s="57">
        <f>'Premissas de Custo'!$D50*'Premissas de Custo'!Q50/1000</f>
        <v>13.89062003758276</v>
      </c>
      <c r="O55" s="57">
        <f>'Premissas de Custo'!$D50*'Premissas de Custo'!R50/1000</f>
        <v>15.434022263980843</v>
      </c>
      <c r="P55" s="57">
        <f>'Premissas de Custo'!$D50*'Premissas de Custo'!S50/1000</f>
        <v>15.434022263980843</v>
      </c>
      <c r="Q55" s="57">
        <f>'Premissas de Custo'!$D50*'Premissas de Custo'!T50/1000</f>
        <v>15.434022263980843</v>
      </c>
      <c r="R55" s="57">
        <f>'Premissas de Custo'!$D50*'Premissas de Custo'!U50/1000</f>
        <v>16.97742449037893</v>
      </c>
      <c r="S55" s="57">
        <f>'Premissas de Custo'!$D50*'Premissas de Custo'!V50/1000</f>
        <v>16.97742449037893</v>
      </c>
      <c r="T55" s="57">
        <f>'Premissas de Custo'!$D50*'Premissas de Custo'!W50/1000</f>
        <v>16.97742449037893</v>
      </c>
      <c r="U55" s="57">
        <f>'Premissas de Custo'!$D50*'Premissas de Custo'!X50/1000</f>
        <v>16.97742449037893</v>
      </c>
      <c r="V55" s="57">
        <f>'Premissas de Custo'!$D50*'Premissas de Custo'!Y50/1000</f>
        <v>16.97742449037893</v>
      </c>
      <c r="W55" s="57">
        <f>'Premissas de Custo'!$D50*'Premissas de Custo'!Z50/1000</f>
        <v>18.520826716777012</v>
      </c>
      <c r="X55" s="57">
        <f>'Premissas de Custo'!$D50*'Premissas de Custo'!AA50/1000</f>
        <v>18.520826716777012</v>
      </c>
      <c r="Y55" s="57">
        <f>'Premissas de Custo'!$D50*'Premissas de Custo'!AB50/1000</f>
        <v>18.520826716777012</v>
      </c>
      <c r="Z55" s="57">
        <f>'Premissas de Custo'!$D50*'Premissas de Custo'!AC50/1000</f>
        <v>18.520826716777012</v>
      </c>
      <c r="AA55" s="57">
        <f>'Premissas de Custo'!$D50*'Premissas de Custo'!AD50/1000</f>
        <v>20.064228943175099</v>
      </c>
      <c r="AB55" s="57">
        <f>'Premissas de Custo'!$D50*'Premissas de Custo'!AE50/1000</f>
        <v>20.064228943175099</v>
      </c>
      <c r="AC55" s="57">
        <f>'Premissas de Custo'!$D50*'Premissas de Custo'!AF50/1000</f>
        <v>20.064228943175099</v>
      </c>
      <c r="AD55" s="57">
        <f>'Premissas de Custo'!$D50*'Premissas de Custo'!AG50/1000</f>
        <v>20.064228943175099</v>
      </c>
      <c r="AE55" s="57">
        <f>'Premissas de Custo'!$D50*'Premissas de Custo'!AH50/1000</f>
        <v>20.064228943175099</v>
      </c>
      <c r="AF55" s="57">
        <f>'Premissas de Custo'!$D50*'Premissas de Custo'!AI50/1000</f>
        <v>20.064228943175099</v>
      </c>
      <c r="AG55" s="57">
        <f>'Premissas de Custo'!$D50*'Premissas de Custo'!AJ50/1000</f>
        <v>20.064228943175099</v>
      </c>
      <c r="AH55" s="57">
        <f>'Premissas de Custo'!$D50*'Premissas de Custo'!AK50/1000</f>
        <v>20.064228943175099</v>
      </c>
      <c r="AI55" s="57">
        <f>'Premissas de Custo'!$D50*'Premissas de Custo'!AL50/1000</f>
        <v>20.064228943175099</v>
      </c>
      <c r="AJ55" s="57">
        <f>'Premissas de Custo'!$D50*'Premissas de Custo'!AM50/1000</f>
        <v>20.064228943175099</v>
      </c>
      <c r="AK55" s="57">
        <f>'Premissas de Custo'!$D50*'Premissas de Custo'!AN50/1000</f>
        <v>20.064228943175099</v>
      </c>
      <c r="AL55" s="57">
        <f>'Premissas de Custo'!$D50*'Premissas de Custo'!AO50/1000</f>
        <v>20.064228943175099</v>
      </c>
      <c r="AM55" s="57">
        <f>'Premissas de Custo'!$D50*'Premissas de Custo'!AP50/1000</f>
        <v>21.607631169573182</v>
      </c>
      <c r="AN55" s="57">
        <f>'Premissas de Custo'!$D50*'Premissas de Custo'!AQ50/1000</f>
        <v>21.607631169573182</v>
      </c>
      <c r="AO55" s="57">
        <f>'Premissas de Custo'!$D50*'Premissas de Custo'!AR50/1000</f>
        <v>21.607631169573182</v>
      </c>
      <c r="AP55" s="57">
        <f>'Premissas de Custo'!$D50*'Premissas de Custo'!AS50/1000</f>
        <v>21.607631169573182</v>
      </c>
      <c r="AQ55" s="57">
        <f>'Premissas de Custo'!$D50*'Premissas de Custo'!AT50/1000</f>
        <v>21.607631169573182</v>
      </c>
      <c r="AR55" s="57">
        <f>'Premissas de Custo'!$D50*'Premissas de Custo'!AU50/1000</f>
        <v>21.607631169573182</v>
      </c>
      <c r="AS55" s="57">
        <f>'Premissas de Custo'!$D50*'Premissas de Custo'!AV50/1000</f>
        <v>21.607631169573182</v>
      </c>
      <c r="AT55" s="57">
        <f>'Premissas de Custo'!$D50*'Premissas de Custo'!AW50/1000</f>
        <v>21.607631169573182</v>
      </c>
      <c r="AU55" s="57">
        <f>'Premissas de Custo'!$D50*'Premissas de Custo'!AX50/1000</f>
        <v>21.607631169573182</v>
      </c>
      <c r="AV55" s="57">
        <f>'Premissas de Custo'!$D50*'Premissas de Custo'!AY50/1000</f>
        <v>21.607631169573182</v>
      </c>
      <c r="AW55" s="57">
        <f>'Premissas de Custo'!$D50*'Premissas de Custo'!AZ50/1000</f>
        <v>21.607631169573182</v>
      </c>
      <c r="AX55" s="57">
        <f>'Premissas de Custo'!$D50*'Premissas de Custo'!BA50/1000</f>
        <v>21.607631169573182</v>
      </c>
      <c r="AY55" s="57">
        <f>'Premissas de Custo'!$D50*'Premissas de Custo'!BB50/1000</f>
        <v>21.607631169573182</v>
      </c>
      <c r="AZ55" s="57">
        <f>'Premissas de Custo'!$D50*'Premissas de Custo'!BC50/1000</f>
        <v>21.607631169573182</v>
      </c>
      <c r="BA55" s="57">
        <f>'Premissas de Custo'!$D50*'Premissas de Custo'!BD50/1000</f>
        <v>21.607631169573182</v>
      </c>
      <c r="BB55" s="57">
        <f>'Premissas de Custo'!$D50*'Premissas de Custo'!BE50/1000</f>
        <v>21.607631169573182</v>
      </c>
      <c r="BC55" s="57">
        <f>'Premissas de Custo'!$D50*'Premissas de Custo'!BF50/1000</f>
        <v>21.607631169573182</v>
      </c>
      <c r="BD55" s="57">
        <f>'Premissas de Custo'!$D50*'Premissas de Custo'!BG50/1000</f>
        <v>21.607631169573182</v>
      </c>
      <c r="BE55" s="57">
        <f>'Premissas de Custo'!$D50*'Premissas de Custo'!BH50/1000</f>
        <v>21.607631169573182</v>
      </c>
      <c r="BF55" s="57">
        <f>'Premissas de Custo'!$D50*'Premissas de Custo'!BI50/1000</f>
        <v>21.607631169573182</v>
      </c>
      <c r="BG55" s="57">
        <f>'Premissas de Custo'!$D50*'Premissas de Custo'!BJ50/1000</f>
        <v>23.151033395971265</v>
      </c>
      <c r="BH55" s="57">
        <f>'Premissas de Custo'!$D50*'Premissas de Custo'!BK50/1000</f>
        <v>23.151033395971265</v>
      </c>
      <c r="BI55" s="57">
        <f>'Premissas de Custo'!$D50*'Premissas de Custo'!BL50/1000</f>
        <v>23.151033395971265</v>
      </c>
      <c r="BJ55" s="57">
        <f>'Premissas de Custo'!$D50*'Premissas de Custo'!BM50/1000</f>
        <v>23.151033395971265</v>
      </c>
      <c r="BK55" s="57">
        <f>'Premissas de Custo'!$D50*'Premissas de Custo'!BN50/1000</f>
        <v>23.151033395971265</v>
      </c>
      <c r="BL55" s="57">
        <f>'Premissas de Custo'!$D50*'Premissas de Custo'!BO50/1000</f>
        <v>23.151033395971265</v>
      </c>
      <c r="BM55" s="57">
        <f>'Premissas de Custo'!$D50*'Premissas de Custo'!BP50/1000</f>
        <v>23.151033395971265</v>
      </c>
      <c r="BN55" s="57">
        <f>'Premissas de Custo'!$D50*'Premissas de Custo'!BQ50/1000</f>
        <v>23.151033395971265</v>
      </c>
      <c r="BO55" s="57">
        <f>'Premissas de Custo'!$D50*'Premissas de Custo'!BR50/1000</f>
        <v>23.151033395971265</v>
      </c>
      <c r="BP55" s="57">
        <f>'Premissas de Custo'!$D50*'Premissas de Custo'!BS50/1000</f>
        <v>23.151033395971265</v>
      </c>
      <c r="BQ55" s="319"/>
    </row>
    <row r="56" spans="1:69" ht="14.4" x14ac:dyDescent="0.3">
      <c r="A56" s="66"/>
      <c r="B56" s="83" t="s">
        <v>142</v>
      </c>
      <c r="C56" s="63" t="s">
        <v>8</v>
      </c>
      <c r="D56" s="84"/>
      <c r="E56" s="84"/>
      <c r="F56" s="84"/>
      <c r="G56" s="57"/>
      <c r="H56" s="57"/>
      <c r="I56" s="57"/>
      <c r="J56" s="57"/>
      <c r="K56" s="57">
        <f>'Premissas de Custo'!$D51*'Premissas de Custo'!N51/1000</f>
        <v>0.30173712433956001</v>
      </c>
      <c r="L56" s="57">
        <f>'Premissas de Custo'!$D51*'Premissas de Custo'!O51/1000</f>
        <v>0.30173712433956001</v>
      </c>
      <c r="M56" s="57">
        <f>'Premissas de Custo'!$D51*'Premissas de Custo'!P51/1000</f>
        <v>0.30173712433956001</v>
      </c>
      <c r="N56" s="57">
        <f>'Premissas de Custo'!$D51*'Premissas de Custo'!Q51/1000</f>
        <v>0.43105303477079998</v>
      </c>
      <c r="O56" s="57">
        <f>'Premissas de Custo'!$D51*'Premissas de Custo'!R51/1000</f>
        <v>0.43105303477079998</v>
      </c>
      <c r="P56" s="57">
        <f>'Premissas de Custo'!$D51*'Premissas de Custo'!S51/1000</f>
        <v>0.43105303477079998</v>
      </c>
      <c r="Q56" s="57">
        <f>'Premissas de Custo'!$D51*'Premissas de Custo'!T51/1000</f>
        <v>0.43105303477079998</v>
      </c>
      <c r="R56" s="57">
        <f>'Premissas de Custo'!$D51*'Premissas de Custo'!U51/1000</f>
        <v>0.43105303477079998</v>
      </c>
      <c r="S56" s="57">
        <f>'Premissas de Custo'!$D51*'Premissas de Custo'!V51/1000</f>
        <v>0.43105303477079998</v>
      </c>
      <c r="T56" s="57">
        <f>'Premissas de Custo'!$D51*'Premissas de Custo'!W51/1000</f>
        <v>0.43105303477079998</v>
      </c>
      <c r="U56" s="57">
        <f>'Premissas de Custo'!$D51*'Premissas de Custo'!X51/1000</f>
        <v>0.43105303477079998</v>
      </c>
      <c r="V56" s="57">
        <f>'Premissas de Custo'!$D51*'Premissas de Custo'!Y51/1000</f>
        <v>0.43105303477079998</v>
      </c>
      <c r="W56" s="57">
        <f>'Premissas de Custo'!$D51*'Premissas de Custo'!Z51/1000</f>
        <v>0.43105303477079998</v>
      </c>
      <c r="X56" s="57">
        <f>'Premissas de Custo'!$D51*'Premissas de Custo'!AA51/1000</f>
        <v>0.43105303477079998</v>
      </c>
      <c r="Y56" s="57">
        <f>'Premissas de Custo'!$D51*'Premissas de Custo'!AB51/1000</f>
        <v>0.43105303477079998</v>
      </c>
      <c r="Z56" s="57">
        <f>'Premissas de Custo'!$D51*'Premissas de Custo'!AC51/1000</f>
        <v>0.43105303477079998</v>
      </c>
      <c r="AA56" s="57">
        <f>'Premissas de Custo'!$D51*'Premissas de Custo'!AD51/1000</f>
        <v>0.43105303477079998</v>
      </c>
      <c r="AB56" s="57">
        <f>'Premissas de Custo'!$D51*'Premissas de Custo'!AE51/1000</f>
        <v>0.43105303477079998</v>
      </c>
      <c r="AC56" s="57">
        <f>'Premissas de Custo'!$D51*'Premissas de Custo'!AF51/1000</f>
        <v>0.43105303477079998</v>
      </c>
      <c r="AD56" s="57">
        <f>'Premissas de Custo'!$D51*'Premissas de Custo'!AG51/1000</f>
        <v>0.43105303477079998</v>
      </c>
      <c r="AE56" s="57">
        <f>'Premissas de Custo'!$D51*'Premissas de Custo'!AH51/1000</f>
        <v>0.43105303477079998</v>
      </c>
      <c r="AF56" s="57">
        <f>'Premissas de Custo'!$D51*'Premissas de Custo'!AI51/1000</f>
        <v>0.43105303477079998</v>
      </c>
      <c r="AG56" s="57">
        <f>'Premissas de Custo'!$D51*'Premissas de Custo'!AJ51/1000</f>
        <v>0.43105303477079998</v>
      </c>
      <c r="AH56" s="57">
        <f>'Premissas de Custo'!$D51*'Premissas de Custo'!AK51/1000</f>
        <v>0.43105303477079998</v>
      </c>
      <c r="AI56" s="57">
        <f>'Premissas de Custo'!$D51*'Premissas de Custo'!AL51/1000</f>
        <v>0.43105303477079998</v>
      </c>
      <c r="AJ56" s="57">
        <f>'Premissas de Custo'!$D51*'Premissas de Custo'!AM51/1000</f>
        <v>0.43105303477079998</v>
      </c>
      <c r="AK56" s="57">
        <f>'Premissas de Custo'!$D51*'Premissas de Custo'!AN51/1000</f>
        <v>0.43105303477079998</v>
      </c>
      <c r="AL56" s="57">
        <f>'Premissas de Custo'!$D51*'Premissas de Custo'!AO51/1000</f>
        <v>0.43105303477079998</v>
      </c>
      <c r="AM56" s="57">
        <f>'Premissas de Custo'!$D51*'Premissas de Custo'!AP51/1000</f>
        <v>0.43105303477079998</v>
      </c>
      <c r="AN56" s="57">
        <f>'Premissas de Custo'!$D51*'Premissas de Custo'!AQ51/1000</f>
        <v>0.43105303477079998</v>
      </c>
      <c r="AO56" s="57">
        <f>'Premissas de Custo'!$D51*'Premissas de Custo'!AR51/1000</f>
        <v>0.43105303477079998</v>
      </c>
      <c r="AP56" s="57">
        <f>'Premissas de Custo'!$D51*'Premissas de Custo'!AS51/1000</f>
        <v>0.43105303477079998</v>
      </c>
      <c r="AQ56" s="57">
        <f>'Premissas de Custo'!$D51*'Premissas de Custo'!AT51/1000</f>
        <v>0.43105303477079998</v>
      </c>
      <c r="AR56" s="57">
        <f>'Premissas de Custo'!$D51*'Premissas de Custo'!AU51/1000</f>
        <v>0.43105303477079998</v>
      </c>
      <c r="AS56" s="57">
        <f>'Premissas de Custo'!$D51*'Premissas de Custo'!AV51/1000</f>
        <v>0.43105303477079998</v>
      </c>
      <c r="AT56" s="57">
        <f>'Premissas de Custo'!$D51*'Premissas de Custo'!AW51/1000</f>
        <v>0.43105303477079998</v>
      </c>
      <c r="AU56" s="57">
        <f>'Premissas de Custo'!$D51*'Premissas de Custo'!AX51/1000</f>
        <v>0.43105303477079998</v>
      </c>
      <c r="AV56" s="57">
        <f>'Premissas de Custo'!$D51*'Premissas de Custo'!AY51/1000</f>
        <v>0.43105303477079998</v>
      </c>
      <c r="AW56" s="57">
        <f>'Premissas de Custo'!$D51*'Premissas de Custo'!AZ51/1000</f>
        <v>0.43105303477079998</v>
      </c>
      <c r="AX56" s="57">
        <f>'Premissas de Custo'!$D51*'Premissas de Custo'!BA51/1000</f>
        <v>0.43105303477079998</v>
      </c>
      <c r="AY56" s="57">
        <f>'Premissas de Custo'!$D51*'Premissas de Custo'!BB51/1000</f>
        <v>0.43105303477079998</v>
      </c>
      <c r="AZ56" s="57">
        <f>'Premissas de Custo'!$D51*'Premissas de Custo'!BC51/1000</f>
        <v>0.43105303477079998</v>
      </c>
      <c r="BA56" s="57">
        <f>'Premissas de Custo'!$D51*'Premissas de Custo'!BD51/1000</f>
        <v>0.43105303477079998</v>
      </c>
      <c r="BB56" s="57">
        <f>'Premissas de Custo'!$D51*'Premissas de Custo'!BE51/1000</f>
        <v>0.43105303477079998</v>
      </c>
      <c r="BC56" s="57">
        <f>'Premissas de Custo'!$D51*'Premissas de Custo'!BF51/1000</f>
        <v>0.43105303477079998</v>
      </c>
      <c r="BD56" s="57">
        <f>'Premissas de Custo'!$D51*'Premissas de Custo'!BG51/1000</f>
        <v>0.43105303477079998</v>
      </c>
      <c r="BE56" s="57">
        <f>'Premissas de Custo'!$D51*'Premissas de Custo'!BH51/1000</f>
        <v>0.43105303477079998</v>
      </c>
      <c r="BF56" s="57">
        <f>'Premissas de Custo'!$D51*'Premissas de Custo'!BI51/1000</f>
        <v>0.43105303477079998</v>
      </c>
      <c r="BG56" s="57">
        <f>'Premissas de Custo'!$D51*'Premissas de Custo'!BJ51/1000</f>
        <v>0.43105303477079998</v>
      </c>
      <c r="BH56" s="57">
        <f>'Premissas de Custo'!$D51*'Premissas de Custo'!BK51/1000</f>
        <v>0.43105303477079998</v>
      </c>
      <c r="BI56" s="57">
        <f>'Premissas de Custo'!$D51*'Premissas de Custo'!BL51/1000</f>
        <v>0.43105303477079998</v>
      </c>
      <c r="BJ56" s="57">
        <f>'Premissas de Custo'!$D51*'Premissas de Custo'!BM51/1000</f>
        <v>0.43105303477079998</v>
      </c>
      <c r="BK56" s="57">
        <f>'Premissas de Custo'!$D51*'Premissas de Custo'!BN51/1000</f>
        <v>0.43105303477079998</v>
      </c>
      <c r="BL56" s="57">
        <f>'Premissas de Custo'!$D51*'Premissas de Custo'!BO51/1000</f>
        <v>0.43105303477079998</v>
      </c>
      <c r="BM56" s="57">
        <f>'Premissas de Custo'!$D51*'Premissas de Custo'!BP51/1000</f>
        <v>0.43105303477079998</v>
      </c>
      <c r="BN56" s="57">
        <f>'Premissas de Custo'!$D51*'Premissas de Custo'!BQ51/1000</f>
        <v>0.43105303477079998</v>
      </c>
      <c r="BO56" s="57">
        <f>'Premissas de Custo'!$D51*'Premissas de Custo'!BR51/1000</f>
        <v>0.43105303477079998</v>
      </c>
      <c r="BP56" s="57">
        <f>'Premissas de Custo'!$D51*'Premissas de Custo'!BS51/1000</f>
        <v>0.43105303477079998</v>
      </c>
      <c r="BQ56" s="319"/>
    </row>
    <row r="57" spans="1:69" ht="14.4" x14ac:dyDescent="0.3">
      <c r="A57" s="66"/>
      <c r="B57" s="82" t="s">
        <v>145</v>
      </c>
      <c r="C57" s="63" t="s">
        <v>8</v>
      </c>
      <c r="D57" s="242"/>
      <c r="E57" s="242"/>
      <c r="F57" s="242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406"/>
    </row>
    <row r="58" spans="1:69" ht="14.4" x14ac:dyDescent="0.3">
      <c r="A58" s="66"/>
      <c r="B58" s="83" t="s">
        <v>146</v>
      </c>
      <c r="C58" s="63" t="s">
        <v>8</v>
      </c>
      <c r="D58" s="84"/>
      <c r="E58" s="84"/>
      <c r="F58" s="84"/>
      <c r="G58" s="57"/>
      <c r="H58" s="57"/>
      <c r="I58" s="57"/>
      <c r="J58" s="57"/>
      <c r="K58" s="57">
        <f>'Premissas de Custo'!$D53*'Premissas de Custo'!N53/1000</f>
        <v>0.78905105757827265</v>
      </c>
      <c r="L58" s="57">
        <f>'Premissas de Custo'!$D53*'Premissas de Custo'!O53/1000</f>
        <v>0.78905105757827265</v>
      </c>
      <c r="M58" s="57">
        <f>'Premissas de Custo'!$D53*'Premissas de Custo'!P53/1000</f>
        <v>0.78905105757827265</v>
      </c>
      <c r="N58" s="57">
        <f>'Premissas de Custo'!$D53*'Premissas de Custo'!Q53/1000</f>
        <v>0.78905105757827265</v>
      </c>
      <c r="O58" s="57">
        <f>'Premissas de Custo'!$D53*'Premissas de Custo'!R53/1000</f>
        <v>0.78905105757827265</v>
      </c>
      <c r="P58" s="57">
        <f>'Premissas de Custo'!$D53*'Premissas de Custo'!S53/1000</f>
        <v>0.78905105757827265</v>
      </c>
      <c r="Q58" s="57">
        <f>'Premissas de Custo'!$D53*'Premissas de Custo'!T53/1000</f>
        <v>0.78905105757827265</v>
      </c>
      <c r="R58" s="57">
        <f>'Premissas de Custo'!$D53*'Premissas de Custo'!U53/1000</f>
        <v>0.78905105757827265</v>
      </c>
      <c r="S58" s="57">
        <f>'Premissas de Custo'!$D53*'Premissas de Custo'!V53/1000</f>
        <v>0.78905105757827265</v>
      </c>
      <c r="T58" s="57">
        <f>'Premissas de Custo'!$D53*'Premissas de Custo'!W53/1000</f>
        <v>0.78905105757827265</v>
      </c>
      <c r="U58" s="57">
        <f>'Premissas de Custo'!$D53*'Premissas de Custo'!X53/1000</f>
        <v>0.78905105757827265</v>
      </c>
      <c r="V58" s="57">
        <f>'Premissas de Custo'!$D53*'Premissas de Custo'!Y53/1000</f>
        <v>0.78905105757827265</v>
      </c>
      <c r="W58" s="57">
        <f>'Premissas de Custo'!$D53*'Premissas de Custo'!Z53/1000</f>
        <v>0.78905105757827265</v>
      </c>
      <c r="X58" s="57">
        <f>'Premissas de Custo'!$D53*'Premissas de Custo'!AA53/1000</f>
        <v>0.78905105757827265</v>
      </c>
      <c r="Y58" s="57">
        <f>'Premissas de Custo'!$D53*'Premissas de Custo'!AB53/1000</f>
        <v>0.78905105757827265</v>
      </c>
      <c r="Z58" s="57">
        <f>'Premissas de Custo'!$D53*'Premissas de Custo'!AC53/1000</f>
        <v>0.78905105757827265</v>
      </c>
      <c r="AA58" s="57">
        <f>'Premissas de Custo'!$D53*'Premissas de Custo'!AD53/1000</f>
        <v>0.78905105757827265</v>
      </c>
      <c r="AB58" s="57">
        <f>'Premissas de Custo'!$D53*'Premissas de Custo'!AE53/1000</f>
        <v>0.78905105757827265</v>
      </c>
      <c r="AC58" s="57">
        <f>'Premissas de Custo'!$D53*'Premissas de Custo'!AF53/1000</f>
        <v>0.78905105757827265</v>
      </c>
      <c r="AD58" s="57">
        <f>'Premissas de Custo'!$D53*'Premissas de Custo'!AG53/1000</f>
        <v>0.78905105757827265</v>
      </c>
      <c r="AE58" s="57">
        <f>'Premissas de Custo'!$D53*'Premissas de Custo'!AH53/1000</f>
        <v>0.78905105757827265</v>
      </c>
      <c r="AF58" s="57">
        <f>'Premissas de Custo'!$D53*'Premissas de Custo'!AI53/1000</f>
        <v>0.78905105757827265</v>
      </c>
      <c r="AG58" s="57">
        <f>'Premissas de Custo'!$D53*'Premissas de Custo'!AJ53/1000</f>
        <v>0.78905105757827265</v>
      </c>
      <c r="AH58" s="57">
        <f>'Premissas de Custo'!$D53*'Premissas de Custo'!AK53/1000</f>
        <v>0.78905105757827265</v>
      </c>
      <c r="AI58" s="57">
        <f>'Premissas de Custo'!$D53*'Premissas de Custo'!AL53/1000</f>
        <v>0.78905105757827265</v>
      </c>
      <c r="AJ58" s="57">
        <f>'Premissas de Custo'!$D53*'Premissas de Custo'!AM53/1000</f>
        <v>0.78905105757827265</v>
      </c>
      <c r="AK58" s="57">
        <f>'Premissas de Custo'!$D53*'Premissas de Custo'!AN53/1000</f>
        <v>0.78905105757827265</v>
      </c>
      <c r="AL58" s="57">
        <f>'Premissas de Custo'!$D53*'Premissas de Custo'!AO53/1000</f>
        <v>0.78905105757827265</v>
      </c>
      <c r="AM58" s="57">
        <f>'Premissas de Custo'!$D53*'Premissas de Custo'!AP53/1000</f>
        <v>0.78905105757827265</v>
      </c>
      <c r="AN58" s="57">
        <f>'Premissas de Custo'!$D53*'Premissas de Custo'!AQ53/1000</f>
        <v>0.78905105757827265</v>
      </c>
      <c r="AO58" s="57">
        <f>'Premissas de Custo'!$D53*'Premissas de Custo'!AR53/1000</f>
        <v>0.78905105757827265</v>
      </c>
      <c r="AP58" s="57">
        <f>'Premissas de Custo'!$D53*'Premissas de Custo'!AS53/1000</f>
        <v>0.78905105757827265</v>
      </c>
      <c r="AQ58" s="57">
        <f>'Premissas de Custo'!$D53*'Premissas de Custo'!AT53/1000</f>
        <v>0.78905105757827265</v>
      </c>
      <c r="AR58" s="57">
        <f>'Premissas de Custo'!$D53*'Premissas de Custo'!AU53/1000</f>
        <v>0.78905105757827265</v>
      </c>
      <c r="AS58" s="57">
        <f>'Premissas de Custo'!$D53*'Premissas de Custo'!AV53/1000</f>
        <v>0.78905105757827265</v>
      </c>
      <c r="AT58" s="57">
        <f>'Premissas de Custo'!$D53*'Premissas de Custo'!AW53/1000</f>
        <v>0.78905105757827265</v>
      </c>
      <c r="AU58" s="57">
        <f>'Premissas de Custo'!$D53*'Premissas de Custo'!AX53/1000</f>
        <v>0.78905105757827265</v>
      </c>
      <c r="AV58" s="57">
        <f>'Premissas de Custo'!$D53*'Premissas de Custo'!AY53/1000</f>
        <v>0.78905105757827265</v>
      </c>
      <c r="AW58" s="57">
        <f>'Premissas de Custo'!$D53*'Premissas de Custo'!AZ53/1000</f>
        <v>0.78905105757827265</v>
      </c>
      <c r="AX58" s="57">
        <f>'Premissas de Custo'!$D53*'Premissas de Custo'!BA53/1000</f>
        <v>0.78905105757827265</v>
      </c>
      <c r="AY58" s="57">
        <f>'Premissas de Custo'!$D53*'Premissas de Custo'!BB53/1000</f>
        <v>0.78905105757827265</v>
      </c>
      <c r="AZ58" s="57">
        <f>'Premissas de Custo'!$D53*'Premissas de Custo'!BC53/1000</f>
        <v>0.78905105757827265</v>
      </c>
      <c r="BA58" s="57">
        <f>'Premissas de Custo'!$D53*'Premissas de Custo'!BD53/1000</f>
        <v>0.78905105757827265</v>
      </c>
      <c r="BB58" s="57">
        <f>'Premissas de Custo'!$D53*'Premissas de Custo'!BE53/1000</f>
        <v>0.78905105757827265</v>
      </c>
      <c r="BC58" s="57">
        <f>'Premissas de Custo'!$D53*'Premissas de Custo'!BF53/1000</f>
        <v>0.78905105757827265</v>
      </c>
      <c r="BD58" s="57">
        <f>'Premissas de Custo'!$D53*'Premissas de Custo'!BG53/1000</f>
        <v>0.78905105757827265</v>
      </c>
      <c r="BE58" s="57">
        <f>'Premissas de Custo'!$D53*'Premissas de Custo'!BH53/1000</f>
        <v>0.78905105757827265</v>
      </c>
      <c r="BF58" s="57">
        <f>'Premissas de Custo'!$D53*'Premissas de Custo'!BI53/1000</f>
        <v>0.78905105757827265</v>
      </c>
      <c r="BG58" s="57">
        <f>'Premissas de Custo'!$D53*'Premissas de Custo'!BJ53/1000</f>
        <v>0.78905105757827265</v>
      </c>
      <c r="BH58" s="57">
        <f>'Premissas de Custo'!$D53*'Premissas de Custo'!BK53/1000</f>
        <v>0.78905105757827265</v>
      </c>
      <c r="BI58" s="57">
        <f>'Premissas de Custo'!$D53*'Premissas de Custo'!BL53/1000</f>
        <v>0.78905105757827265</v>
      </c>
      <c r="BJ58" s="57">
        <f>'Premissas de Custo'!$D53*'Premissas de Custo'!BM53/1000</f>
        <v>0.78905105757827265</v>
      </c>
      <c r="BK58" s="57">
        <f>'Premissas de Custo'!$D53*'Premissas de Custo'!BN53/1000</f>
        <v>0.78905105757827265</v>
      </c>
      <c r="BL58" s="57">
        <f>'Premissas de Custo'!$D53*'Premissas de Custo'!BO53/1000</f>
        <v>0.78905105757827265</v>
      </c>
      <c r="BM58" s="57">
        <f>'Premissas de Custo'!$D53*'Premissas de Custo'!BP53/1000</f>
        <v>0.78905105757827265</v>
      </c>
      <c r="BN58" s="57">
        <f>'Premissas de Custo'!$D53*'Premissas de Custo'!BQ53/1000</f>
        <v>0.78905105757827265</v>
      </c>
      <c r="BO58" s="57">
        <f>'Premissas de Custo'!$D53*'Premissas de Custo'!BR53/1000</f>
        <v>0.78905105757827265</v>
      </c>
      <c r="BP58" s="57">
        <f>'Premissas de Custo'!$D53*'Premissas de Custo'!BS53/1000</f>
        <v>0.78905105757827265</v>
      </c>
      <c r="BQ58" s="319"/>
    </row>
    <row r="59" spans="1:69" ht="14.4" x14ac:dyDescent="0.3">
      <c r="A59" s="66"/>
      <c r="B59" s="83" t="s">
        <v>147</v>
      </c>
      <c r="C59" s="63" t="s">
        <v>8</v>
      </c>
      <c r="D59" s="84"/>
      <c r="E59" s="84"/>
      <c r="F59" s="84"/>
      <c r="G59" s="57"/>
      <c r="H59" s="57"/>
      <c r="I59" s="57"/>
      <c r="J59" s="57"/>
      <c r="K59" s="57">
        <f>'Premissas de Custo'!$D54*'Premissas de Custo'!N54/1000</f>
        <v>0.78905105757827265</v>
      </c>
      <c r="L59" s="57">
        <f>'Premissas de Custo'!$D54*'Premissas de Custo'!O54/1000</f>
        <v>0.78905105757827265</v>
      </c>
      <c r="M59" s="57">
        <f>'Premissas de Custo'!$D54*'Premissas de Custo'!P54/1000</f>
        <v>0.78905105757827265</v>
      </c>
      <c r="N59" s="57">
        <f>'Premissas de Custo'!$D54*'Premissas de Custo'!Q54/1000</f>
        <v>0.78905105757827265</v>
      </c>
      <c r="O59" s="57">
        <f>'Premissas de Custo'!$D54*'Premissas de Custo'!R54/1000</f>
        <v>0.78905105757827265</v>
      </c>
      <c r="P59" s="57">
        <f>'Premissas de Custo'!$D54*'Premissas de Custo'!S54/1000</f>
        <v>0.78905105757827265</v>
      </c>
      <c r="Q59" s="57">
        <f>'Premissas de Custo'!$D54*'Premissas de Custo'!T54/1000</f>
        <v>0.78905105757827265</v>
      </c>
      <c r="R59" s="57">
        <f>'Premissas de Custo'!$D54*'Premissas de Custo'!U54/1000</f>
        <v>0.78905105757827265</v>
      </c>
      <c r="S59" s="57">
        <f>'Premissas de Custo'!$D54*'Premissas de Custo'!V54/1000</f>
        <v>0.78905105757827265</v>
      </c>
      <c r="T59" s="57">
        <f>'Premissas de Custo'!$D54*'Premissas de Custo'!W54/1000</f>
        <v>0.78905105757827265</v>
      </c>
      <c r="U59" s="57">
        <f>'Premissas de Custo'!$D54*'Premissas de Custo'!X54/1000</f>
        <v>0.78905105757827265</v>
      </c>
      <c r="V59" s="57">
        <f>'Premissas de Custo'!$D54*'Premissas de Custo'!Y54/1000</f>
        <v>0.78905105757827265</v>
      </c>
      <c r="W59" s="57">
        <f>'Premissas de Custo'!$D54*'Premissas de Custo'!Z54/1000</f>
        <v>0.78905105757827265</v>
      </c>
      <c r="X59" s="57">
        <f>'Premissas de Custo'!$D54*'Premissas de Custo'!AA54/1000</f>
        <v>0.78905105757827265</v>
      </c>
      <c r="Y59" s="57">
        <f>'Premissas de Custo'!$D54*'Premissas de Custo'!AB54/1000</f>
        <v>0.78905105757827265</v>
      </c>
      <c r="Z59" s="57">
        <f>'Premissas de Custo'!$D54*'Premissas de Custo'!AC54/1000</f>
        <v>0.78905105757827265</v>
      </c>
      <c r="AA59" s="57">
        <f>'Premissas de Custo'!$D54*'Premissas de Custo'!AD54/1000</f>
        <v>0.78905105757827265</v>
      </c>
      <c r="AB59" s="57">
        <f>'Premissas de Custo'!$D54*'Premissas de Custo'!AE54/1000</f>
        <v>0.78905105757827265</v>
      </c>
      <c r="AC59" s="57">
        <f>'Premissas de Custo'!$D54*'Premissas de Custo'!AF54/1000</f>
        <v>0.78905105757827265</v>
      </c>
      <c r="AD59" s="57">
        <f>'Premissas de Custo'!$D54*'Premissas de Custo'!AG54/1000</f>
        <v>0.78905105757827265</v>
      </c>
      <c r="AE59" s="57">
        <f>'Premissas de Custo'!$D54*'Premissas de Custo'!AH54/1000</f>
        <v>0.78905105757827265</v>
      </c>
      <c r="AF59" s="57">
        <f>'Premissas de Custo'!$D54*'Premissas de Custo'!AI54/1000</f>
        <v>0.78905105757827265</v>
      </c>
      <c r="AG59" s="57">
        <f>'Premissas de Custo'!$D54*'Premissas de Custo'!AJ54/1000</f>
        <v>0.78905105757827265</v>
      </c>
      <c r="AH59" s="57">
        <f>'Premissas de Custo'!$D54*'Premissas de Custo'!AK54/1000</f>
        <v>0.78905105757827265</v>
      </c>
      <c r="AI59" s="57">
        <f>'Premissas de Custo'!$D54*'Premissas de Custo'!AL54/1000</f>
        <v>0.78905105757827265</v>
      </c>
      <c r="AJ59" s="57">
        <f>'Premissas de Custo'!$D54*'Premissas de Custo'!AM54/1000</f>
        <v>0.78905105757827265</v>
      </c>
      <c r="AK59" s="57">
        <f>'Premissas de Custo'!$D54*'Premissas de Custo'!AN54/1000</f>
        <v>0.78905105757827265</v>
      </c>
      <c r="AL59" s="57">
        <f>'Premissas de Custo'!$D54*'Premissas de Custo'!AO54/1000</f>
        <v>0.78905105757827265</v>
      </c>
      <c r="AM59" s="57">
        <f>'Premissas de Custo'!$D54*'Premissas de Custo'!AP54/1000</f>
        <v>0.78905105757827265</v>
      </c>
      <c r="AN59" s="57">
        <f>'Premissas de Custo'!$D54*'Premissas de Custo'!AQ54/1000</f>
        <v>0.78905105757827265</v>
      </c>
      <c r="AO59" s="57">
        <f>'Premissas de Custo'!$D54*'Premissas de Custo'!AR54/1000</f>
        <v>0.78905105757827265</v>
      </c>
      <c r="AP59" s="57">
        <f>'Premissas de Custo'!$D54*'Premissas de Custo'!AS54/1000</f>
        <v>0.78905105757827265</v>
      </c>
      <c r="AQ59" s="57">
        <f>'Premissas de Custo'!$D54*'Premissas de Custo'!AT54/1000</f>
        <v>0.78905105757827265</v>
      </c>
      <c r="AR59" s="57">
        <f>'Premissas de Custo'!$D54*'Premissas de Custo'!AU54/1000</f>
        <v>0.78905105757827265</v>
      </c>
      <c r="AS59" s="57">
        <f>'Premissas de Custo'!$D54*'Premissas de Custo'!AV54/1000</f>
        <v>0.78905105757827265</v>
      </c>
      <c r="AT59" s="57">
        <f>'Premissas de Custo'!$D54*'Premissas de Custo'!AW54/1000</f>
        <v>0.78905105757827265</v>
      </c>
      <c r="AU59" s="57">
        <f>'Premissas de Custo'!$D54*'Premissas de Custo'!AX54/1000</f>
        <v>0.78905105757827265</v>
      </c>
      <c r="AV59" s="57">
        <f>'Premissas de Custo'!$D54*'Premissas de Custo'!AY54/1000</f>
        <v>0.78905105757827265</v>
      </c>
      <c r="AW59" s="57">
        <f>'Premissas de Custo'!$D54*'Premissas de Custo'!AZ54/1000</f>
        <v>0.78905105757827265</v>
      </c>
      <c r="AX59" s="57">
        <f>'Premissas de Custo'!$D54*'Premissas de Custo'!BA54/1000</f>
        <v>0.78905105757827265</v>
      </c>
      <c r="AY59" s="57">
        <f>'Premissas de Custo'!$D54*'Premissas de Custo'!BB54/1000</f>
        <v>0.78905105757827265</v>
      </c>
      <c r="AZ59" s="57">
        <f>'Premissas de Custo'!$D54*'Premissas de Custo'!BC54/1000</f>
        <v>0.78905105757827265</v>
      </c>
      <c r="BA59" s="57">
        <f>'Premissas de Custo'!$D54*'Premissas de Custo'!BD54/1000</f>
        <v>0.78905105757827265</v>
      </c>
      <c r="BB59" s="57">
        <f>'Premissas de Custo'!$D54*'Premissas de Custo'!BE54/1000</f>
        <v>0.78905105757827265</v>
      </c>
      <c r="BC59" s="57">
        <f>'Premissas de Custo'!$D54*'Premissas de Custo'!BF54/1000</f>
        <v>0.78905105757827265</v>
      </c>
      <c r="BD59" s="57">
        <f>'Premissas de Custo'!$D54*'Premissas de Custo'!BG54/1000</f>
        <v>0.78905105757827265</v>
      </c>
      <c r="BE59" s="57">
        <f>'Premissas de Custo'!$D54*'Premissas de Custo'!BH54/1000</f>
        <v>0.78905105757827265</v>
      </c>
      <c r="BF59" s="57">
        <f>'Premissas de Custo'!$D54*'Premissas de Custo'!BI54/1000</f>
        <v>0.78905105757827265</v>
      </c>
      <c r="BG59" s="57">
        <f>'Premissas de Custo'!$D54*'Premissas de Custo'!BJ54/1000</f>
        <v>0.78905105757827265</v>
      </c>
      <c r="BH59" s="57">
        <f>'Premissas de Custo'!$D54*'Premissas de Custo'!BK54/1000</f>
        <v>0.78905105757827265</v>
      </c>
      <c r="BI59" s="57">
        <f>'Premissas de Custo'!$D54*'Premissas de Custo'!BL54/1000</f>
        <v>0.78905105757827265</v>
      </c>
      <c r="BJ59" s="57">
        <f>'Premissas de Custo'!$D54*'Premissas de Custo'!BM54/1000</f>
        <v>0.78905105757827265</v>
      </c>
      <c r="BK59" s="57">
        <f>'Premissas de Custo'!$D54*'Premissas de Custo'!BN54/1000</f>
        <v>0.78905105757827265</v>
      </c>
      <c r="BL59" s="57">
        <f>'Premissas de Custo'!$D54*'Premissas de Custo'!BO54/1000</f>
        <v>0.78905105757827265</v>
      </c>
      <c r="BM59" s="57">
        <f>'Premissas de Custo'!$D54*'Premissas de Custo'!BP54/1000</f>
        <v>0.78905105757827265</v>
      </c>
      <c r="BN59" s="57">
        <f>'Premissas de Custo'!$D54*'Premissas de Custo'!BQ54/1000</f>
        <v>0.78905105757827265</v>
      </c>
      <c r="BO59" s="57">
        <f>'Premissas de Custo'!$D54*'Premissas de Custo'!BR54/1000</f>
        <v>0.78905105757827265</v>
      </c>
      <c r="BP59" s="57">
        <f>'Premissas de Custo'!$D54*'Premissas de Custo'!BS54/1000</f>
        <v>0.78905105757827265</v>
      </c>
      <c r="BQ59" s="319"/>
    </row>
    <row r="60" spans="1:69" ht="14.4" x14ac:dyDescent="0.3">
      <c r="A60" s="66"/>
      <c r="B60" s="85"/>
      <c r="C60" s="86"/>
      <c r="D60" s="242"/>
      <c r="E60" s="242"/>
      <c r="F60" s="242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319"/>
    </row>
    <row r="61" spans="1:69" x14ac:dyDescent="0.25">
      <c r="A61" s="78"/>
      <c r="B61" s="79" t="s">
        <v>15</v>
      </c>
      <c r="C61" s="80" t="s">
        <v>8</v>
      </c>
      <c r="D61" s="81">
        <f t="shared" ref="D61:BO61" si="17">SUM(D62:D79)</f>
        <v>0</v>
      </c>
      <c r="E61" s="81">
        <f t="shared" si="17"/>
        <v>0</v>
      </c>
      <c r="F61" s="81">
        <f t="shared" si="17"/>
        <v>0</v>
      </c>
      <c r="G61" s="81">
        <f>SUM(G62:G79)</f>
        <v>0</v>
      </c>
      <c r="H61" s="81">
        <f t="shared" si="17"/>
        <v>0</v>
      </c>
      <c r="I61" s="81">
        <f t="shared" si="17"/>
        <v>0</v>
      </c>
      <c r="J61" s="81">
        <f t="shared" si="17"/>
        <v>0</v>
      </c>
      <c r="K61" s="81">
        <f>SUM(K62:K79)</f>
        <v>75.681434124439804</v>
      </c>
      <c r="L61" s="81">
        <f>SUM(L62:L79)</f>
        <v>92.773530659038471</v>
      </c>
      <c r="M61" s="81">
        <f t="shared" si="17"/>
        <v>109.55207136348345</v>
      </c>
      <c r="N61" s="81">
        <f t="shared" si="17"/>
        <v>109.55207136348345</v>
      </c>
      <c r="O61" s="81">
        <f t="shared" si="17"/>
        <v>116.36725744353555</v>
      </c>
      <c r="P61" s="81">
        <f t="shared" si="17"/>
        <v>116.36725744353555</v>
      </c>
      <c r="Q61" s="81">
        <f t="shared" si="17"/>
        <v>116.36725744353555</v>
      </c>
      <c r="R61" s="81">
        <f t="shared" si="17"/>
        <v>116.36725744353555</v>
      </c>
      <c r="S61" s="81">
        <f t="shared" si="17"/>
        <v>116.36725744353555</v>
      </c>
      <c r="T61" s="81">
        <f t="shared" si="17"/>
        <v>116.36725744353555</v>
      </c>
      <c r="U61" s="81">
        <f t="shared" si="17"/>
        <v>116.36725744353555</v>
      </c>
      <c r="V61" s="81">
        <f t="shared" si="17"/>
        <v>116.36725744353555</v>
      </c>
      <c r="W61" s="81">
        <f t="shared" si="17"/>
        <v>121.34471857025167</v>
      </c>
      <c r="X61" s="81">
        <f t="shared" si="17"/>
        <v>129.72688875969112</v>
      </c>
      <c r="Y61" s="81">
        <f t="shared" si="17"/>
        <v>133.13159782241439</v>
      </c>
      <c r="Z61" s="81">
        <f t="shared" si="17"/>
        <v>133.13159782241439</v>
      </c>
      <c r="AA61" s="81">
        <f t="shared" si="17"/>
        <v>133.13159782241439</v>
      </c>
      <c r="AB61" s="81">
        <f t="shared" si="17"/>
        <v>133.13159782241439</v>
      </c>
      <c r="AC61" s="81">
        <f t="shared" si="17"/>
        <v>133.13159782241439</v>
      </c>
      <c r="AD61" s="81">
        <f t="shared" si="17"/>
        <v>133.13159782241439</v>
      </c>
      <c r="AE61" s="81">
        <f t="shared" si="17"/>
        <v>133.13159782241439</v>
      </c>
      <c r="AF61" s="81">
        <f t="shared" si="17"/>
        <v>133.13159782241439</v>
      </c>
      <c r="AG61" s="81">
        <f t="shared" si="17"/>
        <v>133.13159782241439</v>
      </c>
      <c r="AH61" s="81">
        <f t="shared" si="17"/>
        <v>133.13159782241439</v>
      </c>
      <c r="AI61" s="81">
        <f t="shared" si="17"/>
        <v>133.13159782241439</v>
      </c>
      <c r="AJ61" s="81">
        <f t="shared" si="17"/>
        <v>133.13159782241439</v>
      </c>
      <c r="AK61" s="81">
        <f t="shared" si="17"/>
        <v>133.13159782241439</v>
      </c>
      <c r="AL61" s="81">
        <f t="shared" si="17"/>
        <v>133.13159782241439</v>
      </c>
      <c r="AM61" s="81">
        <f t="shared" si="17"/>
        <v>133.13159782241439</v>
      </c>
      <c r="AN61" s="81">
        <f t="shared" si="17"/>
        <v>133.13159782241439</v>
      </c>
      <c r="AO61" s="81">
        <f t="shared" si="17"/>
        <v>133.13159782241439</v>
      </c>
      <c r="AP61" s="81">
        <f t="shared" si="17"/>
        <v>133.13159782241439</v>
      </c>
      <c r="AQ61" s="81">
        <f t="shared" si="17"/>
        <v>133.13159782241439</v>
      </c>
      <c r="AR61" s="81">
        <f t="shared" si="17"/>
        <v>133.13159782241439</v>
      </c>
      <c r="AS61" s="81">
        <f t="shared" si="17"/>
        <v>133.13159782241439</v>
      </c>
      <c r="AT61" s="81">
        <f t="shared" si="17"/>
        <v>133.13159782241439</v>
      </c>
      <c r="AU61" s="81">
        <f t="shared" si="17"/>
        <v>133.13159782241439</v>
      </c>
      <c r="AV61" s="81">
        <f t="shared" si="17"/>
        <v>133.13159782241439</v>
      </c>
      <c r="AW61" s="81">
        <f t="shared" si="17"/>
        <v>133.13159782241439</v>
      </c>
      <c r="AX61" s="81">
        <f t="shared" si="17"/>
        <v>133.13159782241439</v>
      </c>
      <c r="AY61" s="81">
        <f t="shared" si="17"/>
        <v>133.13159782241439</v>
      </c>
      <c r="AZ61" s="81">
        <f t="shared" si="17"/>
        <v>133.13159782241439</v>
      </c>
      <c r="BA61" s="81">
        <f t="shared" si="17"/>
        <v>133.13159782241439</v>
      </c>
      <c r="BB61" s="81">
        <f t="shared" si="17"/>
        <v>133.13159782241439</v>
      </c>
      <c r="BC61" s="81">
        <f t="shared" si="17"/>
        <v>133.13159782241439</v>
      </c>
      <c r="BD61" s="81">
        <f t="shared" si="17"/>
        <v>133.13159782241439</v>
      </c>
      <c r="BE61" s="81">
        <f t="shared" si="17"/>
        <v>133.13159782241439</v>
      </c>
      <c r="BF61" s="81">
        <f t="shared" si="17"/>
        <v>133.13159782241439</v>
      </c>
      <c r="BG61" s="81">
        <f t="shared" si="17"/>
        <v>133.13159782241439</v>
      </c>
      <c r="BH61" s="81">
        <f t="shared" si="17"/>
        <v>133.13159782241439</v>
      </c>
      <c r="BI61" s="81">
        <f t="shared" si="17"/>
        <v>133.13159782241439</v>
      </c>
      <c r="BJ61" s="81">
        <f t="shared" si="17"/>
        <v>133.13159782241439</v>
      </c>
      <c r="BK61" s="81">
        <f t="shared" si="17"/>
        <v>133.13159782241439</v>
      </c>
      <c r="BL61" s="81">
        <f t="shared" si="17"/>
        <v>133.13159782241439</v>
      </c>
      <c r="BM61" s="81">
        <f t="shared" si="17"/>
        <v>133.13159782241439</v>
      </c>
      <c r="BN61" s="81">
        <f t="shared" si="17"/>
        <v>133.13159782241439</v>
      </c>
      <c r="BO61" s="81">
        <f t="shared" si="17"/>
        <v>133.13159782241439</v>
      </c>
      <c r="BP61" s="81">
        <f>SUM(BP62:BP79)</f>
        <v>133.13159782241439</v>
      </c>
      <c r="BQ61" s="405"/>
    </row>
    <row r="62" spans="1:69" ht="14.4" x14ac:dyDescent="0.3">
      <c r="A62" s="66"/>
      <c r="B62" s="87" t="s">
        <v>16</v>
      </c>
      <c r="C62" s="60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407"/>
    </row>
    <row r="63" spans="1:69" ht="14.4" x14ac:dyDescent="0.3">
      <c r="A63" s="66"/>
      <c r="B63" s="88" t="s">
        <v>37</v>
      </c>
      <c r="C63" s="63" t="s">
        <v>8</v>
      </c>
      <c r="D63" s="58"/>
      <c r="E63" s="58"/>
      <c r="F63" s="58"/>
      <c r="G63" s="58"/>
      <c r="H63" s="58"/>
      <c r="I63" s="58"/>
      <c r="J63" s="58"/>
      <c r="K63" s="58">
        <f>'Premissas de Custo'!$F$58*Capex!M$33*'Premissas de Custo'!$D$58/1000</f>
        <v>0.55914713052053633</v>
      </c>
      <c r="L63" s="58">
        <f>'Premissas de Custo'!$F$58*Capex!N$33*'Premissas de Custo'!$D$58/1000</f>
        <v>0.67494110689553632</v>
      </c>
      <c r="M63" s="58">
        <f>'Premissas de Custo'!$F$58*Capex!O$33*'Premissas de Custo'!$D$58/1000</f>
        <v>0.79073508327053643</v>
      </c>
      <c r="N63" s="58">
        <f>'Premissas de Custo'!$F$58*Capex!P$33*'Premissas de Custo'!$D$58/1000</f>
        <v>0.79073508327053643</v>
      </c>
      <c r="O63" s="58">
        <f>'Premissas de Custo'!$F$58*Capex!Q$33*'Premissas de Custo'!$D$58/1000</f>
        <v>0.79073508327053643</v>
      </c>
      <c r="P63" s="58">
        <f>'Premissas de Custo'!$F$58*Capex!R$33*'Premissas de Custo'!$D$58/1000</f>
        <v>0.79073508327053643</v>
      </c>
      <c r="Q63" s="58">
        <f>'Premissas de Custo'!$F$58*Capex!S$33*'Premissas de Custo'!$D$58/1000</f>
        <v>0.79073508327053643</v>
      </c>
      <c r="R63" s="58">
        <f>'Premissas de Custo'!$F$58*Capex!T$33*'Premissas de Custo'!$D$58/1000</f>
        <v>0.79073508327053643</v>
      </c>
      <c r="S63" s="58">
        <f>'Premissas de Custo'!$F$58*Capex!U$33*'Premissas de Custo'!$D$58/1000</f>
        <v>0.79073508327053643</v>
      </c>
      <c r="T63" s="58">
        <f>'Premissas de Custo'!$F$58*Capex!V$33*'Premissas de Custo'!$D$58/1000</f>
        <v>0.79073508327053643</v>
      </c>
      <c r="U63" s="58">
        <f>'Premissas de Custo'!$F$58*Capex!W$33*'Premissas de Custo'!$D$58/1000</f>
        <v>0.79073508327053643</v>
      </c>
      <c r="V63" s="58">
        <f>'Premissas de Custo'!$F$58*Capex!X$33*'Premissas de Custo'!$D$58/1000</f>
        <v>0.79073508327053643</v>
      </c>
      <c r="W63" s="58">
        <f>'Premissas de Custo'!$F$58*Capex!Y$33*'Premissas de Custo'!$D$58/1000</f>
        <v>0.84858307100584873</v>
      </c>
      <c r="X63" s="58">
        <f>'Premissas de Custo'!$F$58*Capex!Z$33*'Premissas de Custo'!$D$58/1000</f>
        <v>0.90643105874116137</v>
      </c>
      <c r="Y63" s="58">
        <f>'Premissas de Custo'!$F$58*Capex!AA$33*'Premissas de Custo'!$D$58/1000</f>
        <v>0.90643105874116137</v>
      </c>
      <c r="Z63" s="58">
        <f>'Premissas de Custo'!$F$58*Capex!AB$33*'Premissas de Custo'!$D$58/1000</f>
        <v>0.90643105874116137</v>
      </c>
      <c r="AA63" s="58">
        <f>'Premissas de Custo'!$F$58*Capex!AC$33*'Premissas de Custo'!$D$58/1000</f>
        <v>0.90643105874116137</v>
      </c>
      <c r="AB63" s="58">
        <f>'Premissas de Custo'!$F$58*Capex!AD$33*'Premissas de Custo'!$D$58/1000</f>
        <v>0.90643105874116137</v>
      </c>
      <c r="AC63" s="58">
        <f>'Premissas de Custo'!$F$58*Capex!AE$33*'Premissas de Custo'!$D$58/1000</f>
        <v>0.90643105874116137</v>
      </c>
      <c r="AD63" s="58">
        <f>'Premissas de Custo'!$F$58*Capex!AF$33*'Premissas de Custo'!$D$58/1000</f>
        <v>0.90643105874116137</v>
      </c>
      <c r="AE63" s="58">
        <f>'Premissas de Custo'!$F$58*Capex!AG$33*'Premissas de Custo'!$D$58/1000</f>
        <v>0.90643105874116137</v>
      </c>
      <c r="AF63" s="58">
        <f>'Premissas de Custo'!$F$58*Capex!AH$33*'Premissas de Custo'!$D$58/1000</f>
        <v>0.90643105874116137</v>
      </c>
      <c r="AG63" s="58">
        <f>'Premissas de Custo'!$F$58*Capex!AI$33*'Premissas de Custo'!$D$58/1000</f>
        <v>0.90643105874116137</v>
      </c>
      <c r="AH63" s="58">
        <f>'Premissas de Custo'!$F$58*Capex!AJ$33*'Premissas de Custo'!$D$58/1000</f>
        <v>0.90643105874116137</v>
      </c>
      <c r="AI63" s="58">
        <f>'Premissas de Custo'!$F$58*Capex!AK$33*'Premissas de Custo'!$D$58/1000</f>
        <v>0.90643105874116137</v>
      </c>
      <c r="AJ63" s="58">
        <f>'Premissas de Custo'!$F$58*Capex!AL$33*'Premissas de Custo'!$D$58/1000</f>
        <v>0.90643105874116137</v>
      </c>
      <c r="AK63" s="58">
        <f>'Premissas de Custo'!$F$58*Capex!AM$33*'Premissas de Custo'!$D$58/1000</f>
        <v>0.90643105874116137</v>
      </c>
      <c r="AL63" s="58">
        <f>'Premissas de Custo'!$F$58*Capex!AN$33*'Premissas de Custo'!$D$58/1000</f>
        <v>0.90643105874116137</v>
      </c>
      <c r="AM63" s="58">
        <f>'Premissas de Custo'!$F$58*Capex!AO$33*'Premissas de Custo'!$D$58/1000</f>
        <v>0.90643105874116137</v>
      </c>
      <c r="AN63" s="58">
        <f>'Premissas de Custo'!$F$58*Capex!AP$33*'Premissas de Custo'!$D$58/1000</f>
        <v>0.90643105874116137</v>
      </c>
      <c r="AO63" s="58">
        <f>'Premissas de Custo'!$F$58*Capex!AQ$33*'Premissas de Custo'!$D$58/1000</f>
        <v>0.90643105874116137</v>
      </c>
      <c r="AP63" s="58">
        <f>'Premissas de Custo'!$F$58*Capex!AR$33*'Premissas de Custo'!$D$58/1000</f>
        <v>0.90643105874116137</v>
      </c>
      <c r="AQ63" s="58">
        <f>'Premissas de Custo'!$F$58*Capex!AS$33*'Premissas de Custo'!$D$58/1000</f>
        <v>0.90643105874116137</v>
      </c>
      <c r="AR63" s="58">
        <f>'Premissas de Custo'!$F$58*Capex!AT$33*'Premissas de Custo'!$D$58/1000</f>
        <v>0.90643105874116137</v>
      </c>
      <c r="AS63" s="58">
        <f>'Premissas de Custo'!$F$58*Capex!AU$33*'Premissas de Custo'!$D$58/1000</f>
        <v>0.90643105874116137</v>
      </c>
      <c r="AT63" s="58">
        <f>'Premissas de Custo'!$F$58*Capex!AV$33*'Premissas de Custo'!$D$58/1000</f>
        <v>0.90643105874116137</v>
      </c>
      <c r="AU63" s="58">
        <f>'Premissas de Custo'!$F$58*Capex!AW$33*'Premissas de Custo'!$D$58/1000</f>
        <v>0.90643105874116137</v>
      </c>
      <c r="AV63" s="58">
        <f>'Premissas de Custo'!$F$58*Capex!AX$33*'Premissas de Custo'!$D$58/1000</f>
        <v>0.90643105874116137</v>
      </c>
      <c r="AW63" s="58">
        <f>'Premissas de Custo'!$F$58*Capex!AY$33*'Premissas de Custo'!$D$58/1000</f>
        <v>0.90643105874116137</v>
      </c>
      <c r="AX63" s="58">
        <f>'Premissas de Custo'!$F$58*Capex!AZ$33*'Premissas de Custo'!$D$58/1000</f>
        <v>0.90643105874116137</v>
      </c>
      <c r="AY63" s="58">
        <f>'Premissas de Custo'!$F$58*Capex!BA$33*'Premissas de Custo'!$D$58/1000</f>
        <v>0.90643105874116137</v>
      </c>
      <c r="AZ63" s="58">
        <f>'Premissas de Custo'!$F$58*Capex!BB$33*'Premissas de Custo'!$D$58/1000</f>
        <v>0.90643105874116137</v>
      </c>
      <c r="BA63" s="58">
        <f>'Premissas de Custo'!$F$58*Capex!BC$33*'Premissas de Custo'!$D$58/1000</f>
        <v>0.90643105874116137</v>
      </c>
      <c r="BB63" s="58">
        <f>'Premissas de Custo'!$F$58*Capex!BD$33*'Premissas de Custo'!$D$58/1000</f>
        <v>0.90643105874116137</v>
      </c>
      <c r="BC63" s="58">
        <f>'Premissas de Custo'!$F$58*Capex!BE$33*'Premissas de Custo'!$D$58/1000</f>
        <v>0.90643105874116137</v>
      </c>
      <c r="BD63" s="58">
        <f>'Premissas de Custo'!$F$58*Capex!BF$33*'Premissas de Custo'!$D$58/1000</f>
        <v>0.90643105874116137</v>
      </c>
      <c r="BE63" s="58">
        <f>'Premissas de Custo'!$F$58*Capex!BG$33*'Premissas de Custo'!$D$58/1000</f>
        <v>0.90643105874116137</v>
      </c>
      <c r="BF63" s="58">
        <f>'Premissas de Custo'!$F$58*Capex!BH$33*'Premissas de Custo'!$D$58/1000</f>
        <v>0.90643105874116137</v>
      </c>
      <c r="BG63" s="58">
        <f>'Premissas de Custo'!$F$58*Capex!BI$33*'Premissas de Custo'!$D$58/1000</f>
        <v>0.90643105874116137</v>
      </c>
      <c r="BH63" s="58">
        <f>'Premissas de Custo'!$F$58*Capex!BJ$33*'Premissas de Custo'!$D$58/1000</f>
        <v>0.90643105874116137</v>
      </c>
      <c r="BI63" s="58">
        <f>'Premissas de Custo'!$F$58*Capex!BK$33*'Premissas de Custo'!$D$58/1000</f>
        <v>0.90643105874116137</v>
      </c>
      <c r="BJ63" s="58">
        <f>'Premissas de Custo'!$F$58*Capex!BL$33*'Premissas de Custo'!$D$58/1000</f>
        <v>0.90643105874116137</v>
      </c>
      <c r="BK63" s="58">
        <f>'Premissas de Custo'!$F$58*Capex!BM$33*'Premissas de Custo'!$D$58/1000</f>
        <v>0.90643105874116137</v>
      </c>
      <c r="BL63" s="58">
        <f>'Premissas de Custo'!$F$58*Capex!BN$33*'Premissas de Custo'!$D$58/1000</f>
        <v>0.90643105874116137</v>
      </c>
      <c r="BM63" s="58">
        <f>'Premissas de Custo'!$F$58*Capex!BO$33*'Premissas de Custo'!$D$58/1000</f>
        <v>0.90643105874116137</v>
      </c>
      <c r="BN63" s="58">
        <f>'Premissas de Custo'!$F$58*Capex!BP$33*'Premissas de Custo'!$D$58/1000</f>
        <v>0.90643105874116137</v>
      </c>
      <c r="BO63" s="58">
        <f>'Premissas de Custo'!$F$58*Capex!BQ$33*'Premissas de Custo'!$D$58/1000</f>
        <v>0.90643105874116137</v>
      </c>
      <c r="BP63" s="58">
        <f>'Premissas de Custo'!$F$58*Capex!BR$33*'Premissas de Custo'!$D$58/1000</f>
        <v>0.90643105874116137</v>
      </c>
      <c r="BQ63" s="407"/>
    </row>
    <row r="64" spans="1:69" s="89" customFormat="1" ht="14.4" x14ac:dyDescent="0.3">
      <c r="A64" s="66"/>
      <c r="B64" s="88" t="s">
        <v>49</v>
      </c>
      <c r="C64" s="63" t="s">
        <v>8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407"/>
    </row>
    <row r="65" spans="1:72" ht="14.4" x14ac:dyDescent="0.3">
      <c r="A65" s="66"/>
      <c r="B65" s="87" t="s">
        <v>18</v>
      </c>
      <c r="C65" s="60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407"/>
    </row>
    <row r="66" spans="1:72" ht="14.4" x14ac:dyDescent="0.3">
      <c r="A66" s="66"/>
      <c r="B66" s="88" t="s">
        <v>19</v>
      </c>
      <c r="C66" s="63" t="s">
        <v>8</v>
      </c>
      <c r="D66" s="58"/>
      <c r="E66" s="58"/>
      <c r="F66" s="58"/>
      <c r="G66" s="58"/>
      <c r="H66" s="58"/>
      <c r="I66" s="58"/>
      <c r="J66" s="58"/>
      <c r="K66" s="58">
        <f>'Premissas de Custo'!$F$61*Capex!M$33*'Premissas de Custo'!$D$61/1000</f>
        <v>26.259582511537186</v>
      </c>
      <c r="L66" s="58">
        <f>'Premissas de Custo'!$F$61*Capex!N$33*'Premissas de Custo'!$D$61/1000</f>
        <v>31.697688711112185</v>
      </c>
      <c r="M66" s="58">
        <f>'Premissas de Custo'!$F$61*Capex!O$33*'Premissas de Custo'!$D$61/1000</f>
        <v>37.135794910687181</v>
      </c>
      <c r="N66" s="58">
        <f>'Premissas de Custo'!$F$61*Capex!P$33*'Premissas de Custo'!$D$61/1000</f>
        <v>37.135794910687181</v>
      </c>
      <c r="O66" s="58">
        <f>'Premissas de Custo'!$F$61*Capex!Q$33*'Premissas de Custo'!$D$61/1000</f>
        <v>37.135794910687181</v>
      </c>
      <c r="P66" s="58">
        <f>'Premissas de Custo'!$F$61*Capex!R$33*'Premissas de Custo'!$D$61/1000</f>
        <v>37.135794910687181</v>
      </c>
      <c r="Q66" s="58">
        <f>'Premissas de Custo'!$F$61*Capex!S$33*'Premissas de Custo'!$D$61/1000</f>
        <v>37.135794910687181</v>
      </c>
      <c r="R66" s="58">
        <f>'Premissas de Custo'!$F$61*Capex!T$33*'Premissas de Custo'!$D$61/1000</f>
        <v>37.135794910687181</v>
      </c>
      <c r="S66" s="58">
        <f>'Premissas de Custo'!$F$61*Capex!U$33*'Premissas de Custo'!$D$61/1000</f>
        <v>37.135794910687181</v>
      </c>
      <c r="T66" s="58">
        <f>'Premissas de Custo'!$F$61*Capex!V$33*'Premissas de Custo'!$D$61/1000</f>
        <v>37.135794910687181</v>
      </c>
      <c r="U66" s="58">
        <f>'Premissas de Custo'!$F$61*Capex!W$33*'Premissas de Custo'!$D$61/1000</f>
        <v>37.135794910687181</v>
      </c>
      <c r="V66" s="58">
        <f>'Premissas de Custo'!$F$61*Capex!X$33*'Premissas de Custo'!$D$61/1000</f>
        <v>37.135794910687181</v>
      </c>
      <c r="W66" s="58">
        <f>'Premissas de Custo'!$F$61*Capex!Y$33*'Premissas de Custo'!$D$61/1000</f>
        <v>39.852546771056488</v>
      </c>
      <c r="X66" s="58">
        <f>'Premissas de Custo'!$F$61*Capex!Z$33*'Premissas de Custo'!$D$61/1000</f>
        <v>42.569298631425809</v>
      </c>
      <c r="Y66" s="58">
        <f>'Premissas de Custo'!$F$61*Capex!AA$33*'Premissas de Custo'!$D$61/1000</f>
        <v>42.569298631425809</v>
      </c>
      <c r="Z66" s="58">
        <f>'Premissas de Custo'!$F$61*Capex!AB$33*'Premissas de Custo'!$D$61/1000</f>
        <v>42.569298631425809</v>
      </c>
      <c r="AA66" s="58">
        <f>'Premissas de Custo'!$F$61*Capex!AC$33*'Premissas de Custo'!$D$61/1000</f>
        <v>42.569298631425809</v>
      </c>
      <c r="AB66" s="58">
        <f>'Premissas de Custo'!$F$61*Capex!AD$33*'Premissas de Custo'!$D$61/1000</f>
        <v>42.569298631425809</v>
      </c>
      <c r="AC66" s="58">
        <f>'Premissas de Custo'!$F$61*Capex!AE$33*'Premissas de Custo'!$D$61/1000</f>
        <v>42.569298631425809</v>
      </c>
      <c r="AD66" s="58">
        <f>'Premissas de Custo'!$F$61*Capex!AF$33*'Premissas de Custo'!$D$61/1000</f>
        <v>42.569298631425809</v>
      </c>
      <c r="AE66" s="58">
        <f>'Premissas de Custo'!$F$61*Capex!AG$33*'Premissas de Custo'!$D$61/1000</f>
        <v>42.569298631425809</v>
      </c>
      <c r="AF66" s="58">
        <f>'Premissas de Custo'!$F$61*Capex!AH$33*'Premissas de Custo'!$D$61/1000</f>
        <v>42.569298631425809</v>
      </c>
      <c r="AG66" s="58">
        <f>'Premissas de Custo'!$F$61*Capex!AI$33*'Premissas de Custo'!$D$61/1000</f>
        <v>42.569298631425809</v>
      </c>
      <c r="AH66" s="58">
        <f>'Premissas de Custo'!$F$61*Capex!AJ$33*'Premissas de Custo'!$D$61/1000</f>
        <v>42.569298631425809</v>
      </c>
      <c r="AI66" s="58">
        <f>'Premissas de Custo'!$F$61*Capex!AK$33*'Premissas de Custo'!$D$61/1000</f>
        <v>42.569298631425809</v>
      </c>
      <c r="AJ66" s="58">
        <f>'Premissas de Custo'!$F$61*Capex!AL$33*'Premissas de Custo'!$D$61/1000</f>
        <v>42.569298631425809</v>
      </c>
      <c r="AK66" s="58">
        <f>'Premissas de Custo'!$F$61*Capex!AM$33*'Premissas de Custo'!$D$61/1000</f>
        <v>42.569298631425809</v>
      </c>
      <c r="AL66" s="58">
        <f>'Premissas de Custo'!$F$61*Capex!AN$33*'Premissas de Custo'!$D$61/1000</f>
        <v>42.569298631425809</v>
      </c>
      <c r="AM66" s="58">
        <f>'Premissas de Custo'!$F$61*Capex!AO$33*'Premissas de Custo'!$D$61/1000</f>
        <v>42.569298631425809</v>
      </c>
      <c r="AN66" s="58">
        <f>'Premissas de Custo'!$F$61*Capex!AP$33*'Premissas de Custo'!$D$61/1000</f>
        <v>42.569298631425809</v>
      </c>
      <c r="AO66" s="58">
        <f>'Premissas de Custo'!$F$61*Capex!AQ$33*'Premissas de Custo'!$D$61/1000</f>
        <v>42.569298631425809</v>
      </c>
      <c r="AP66" s="58">
        <f>'Premissas de Custo'!$F$61*Capex!AR$33*'Premissas de Custo'!$D$61/1000</f>
        <v>42.569298631425809</v>
      </c>
      <c r="AQ66" s="58">
        <f>'Premissas de Custo'!$F$61*Capex!AS$33*'Premissas de Custo'!$D$61/1000</f>
        <v>42.569298631425809</v>
      </c>
      <c r="AR66" s="58">
        <f>'Premissas de Custo'!$F$61*Capex!AT$33*'Premissas de Custo'!$D$61/1000</f>
        <v>42.569298631425809</v>
      </c>
      <c r="AS66" s="58">
        <f>'Premissas de Custo'!$F$61*Capex!AU$33*'Premissas de Custo'!$D$61/1000</f>
        <v>42.569298631425809</v>
      </c>
      <c r="AT66" s="58">
        <f>'Premissas de Custo'!$F$61*Capex!AV$33*'Premissas de Custo'!$D$61/1000</f>
        <v>42.569298631425809</v>
      </c>
      <c r="AU66" s="58">
        <f>'Premissas de Custo'!$F$61*Capex!AW$33*'Premissas de Custo'!$D$61/1000</f>
        <v>42.569298631425809</v>
      </c>
      <c r="AV66" s="58">
        <f>'Premissas de Custo'!$F$61*Capex!AX$33*'Premissas de Custo'!$D$61/1000</f>
        <v>42.569298631425809</v>
      </c>
      <c r="AW66" s="58">
        <f>'Premissas de Custo'!$F$61*Capex!AY$33*'Premissas de Custo'!$D$61/1000</f>
        <v>42.569298631425809</v>
      </c>
      <c r="AX66" s="58">
        <f>'Premissas de Custo'!$F$61*Capex!AZ$33*'Premissas de Custo'!$D$61/1000</f>
        <v>42.569298631425809</v>
      </c>
      <c r="AY66" s="58">
        <f>'Premissas de Custo'!$F$61*Capex!BA$33*'Premissas de Custo'!$D$61/1000</f>
        <v>42.569298631425809</v>
      </c>
      <c r="AZ66" s="58">
        <f>'Premissas de Custo'!$F$61*Capex!BB$33*'Premissas de Custo'!$D$61/1000</f>
        <v>42.569298631425809</v>
      </c>
      <c r="BA66" s="58">
        <f>'Premissas de Custo'!$F$61*Capex!BC$33*'Premissas de Custo'!$D$61/1000</f>
        <v>42.569298631425809</v>
      </c>
      <c r="BB66" s="58">
        <f>'Premissas de Custo'!$F$61*Capex!BD$33*'Premissas de Custo'!$D$61/1000</f>
        <v>42.569298631425809</v>
      </c>
      <c r="BC66" s="58">
        <f>'Premissas de Custo'!$F$61*Capex!BE$33*'Premissas de Custo'!$D$61/1000</f>
        <v>42.569298631425809</v>
      </c>
      <c r="BD66" s="58">
        <f>'Premissas de Custo'!$F$61*Capex!BF$33*'Premissas de Custo'!$D$61/1000</f>
        <v>42.569298631425809</v>
      </c>
      <c r="BE66" s="58">
        <f>'Premissas de Custo'!$F$61*Capex!BG$33*'Premissas de Custo'!$D$61/1000</f>
        <v>42.569298631425809</v>
      </c>
      <c r="BF66" s="58">
        <f>'Premissas de Custo'!$F$61*Capex!BH$33*'Premissas de Custo'!$D$61/1000</f>
        <v>42.569298631425809</v>
      </c>
      <c r="BG66" s="58">
        <f>'Premissas de Custo'!$F$61*Capex!BI$33*'Premissas de Custo'!$D$61/1000</f>
        <v>42.569298631425809</v>
      </c>
      <c r="BH66" s="58">
        <f>'Premissas de Custo'!$F$61*Capex!BJ$33*'Premissas de Custo'!$D$61/1000</f>
        <v>42.569298631425809</v>
      </c>
      <c r="BI66" s="58">
        <f>'Premissas de Custo'!$F$61*Capex!BK$33*'Premissas de Custo'!$D$61/1000</f>
        <v>42.569298631425809</v>
      </c>
      <c r="BJ66" s="58">
        <f>'Premissas de Custo'!$F$61*Capex!BL$33*'Premissas de Custo'!$D$61/1000</f>
        <v>42.569298631425809</v>
      </c>
      <c r="BK66" s="58">
        <f>'Premissas de Custo'!$F$61*Capex!BM$33*'Premissas de Custo'!$D$61/1000</f>
        <v>42.569298631425809</v>
      </c>
      <c r="BL66" s="58">
        <f>'Premissas de Custo'!$F$61*Capex!BN$33*'Premissas de Custo'!$D$61/1000</f>
        <v>42.569298631425809</v>
      </c>
      <c r="BM66" s="58">
        <f>'Premissas de Custo'!$F$61*Capex!BO$33*'Premissas de Custo'!$D$61/1000</f>
        <v>42.569298631425809</v>
      </c>
      <c r="BN66" s="58">
        <f>'Premissas de Custo'!$F$61*Capex!BP$33*'Premissas de Custo'!$D$61/1000</f>
        <v>42.569298631425809</v>
      </c>
      <c r="BO66" s="58">
        <f>'Premissas de Custo'!$F$61*Capex!BQ$33*'Premissas de Custo'!$D$61/1000</f>
        <v>42.569298631425809</v>
      </c>
      <c r="BP66" s="58">
        <f>'Premissas de Custo'!$F$61*Capex!BR$33*'Premissas de Custo'!$D$61/1000</f>
        <v>42.569298631425809</v>
      </c>
      <c r="BQ66" s="407"/>
    </row>
    <row r="67" spans="1:72" ht="14.4" x14ac:dyDescent="0.3">
      <c r="A67" s="66"/>
      <c r="B67" s="88" t="s">
        <v>43</v>
      </c>
      <c r="C67" s="63" t="s">
        <v>8</v>
      </c>
      <c r="D67" s="58"/>
      <c r="E67" s="58"/>
      <c r="F67" s="58"/>
      <c r="G67" s="58"/>
      <c r="H67" s="58"/>
      <c r="I67" s="58"/>
      <c r="J67" s="58"/>
      <c r="K67" s="58">
        <f>'Premissas de Custo'!$F$62*Capex!M$33*'Premissas de Custo'!$D$62/1000</f>
        <v>5.6359448529949043</v>
      </c>
      <c r="L67" s="58">
        <f>'Premissas de Custo'!$F$62*Capex!N$33*'Premissas de Custo'!$D$62/1000</f>
        <v>6.8030946594348487</v>
      </c>
      <c r="M67" s="58">
        <f>'Premissas de Custo'!$F$62*Capex!O$33*'Premissas de Custo'!$D$62/1000</f>
        <v>7.9702444658747948</v>
      </c>
      <c r="N67" s="58">
        <f>'Premissas de Custo'!$F$62*Capex!P$33*'Premissas de Custo'!$D$62/1000</f>
        <v>7.9702444658747948</v>
      </c>
      <c r="O67" s="58">
        <f>'Premissas de Custo'!$F$62*Capex!Q$33*'Premissas de Custo'!$D$62/1000</f>
        <v>7.9702444658747948</v>
      </c>
      <c r="P67" s="58">
        <f>'Premissas de Custo'!$F$62*Capex!R$33*'Premissas de Custo'!$D$62/1000</f>
        <v>7.9702444658747948</v>
      </c>
      <c r="Q67" s="58">
        <f>'Premissas de Custo'!$F$62*Capex!S$33*'Premissas de Custo'!$D$62/1000</f>
        <v>7.9702444658747948</v>
      </c>
      <c r="R67" s="58">
        <f>'Premissas de Custo'!$F$62*Capex!T$33*'Premissas de Custo'!$D$62/1000</f>
        <v>7.9702444658747948</v>
      </c>
      <c r="S67" s="58">
        <f>'Premissas de Custo'!$F$62*Capex!U$33*'Premissas de Custo'!$D$62/1000</f>
        <v>7.9702444658747948</v>
      </c>
      <c r="T67" s="58">
        <f>'Premissas de Custo'!$F$62*Capex!V$33*'Premissas de Custo'!$D$62/1000</f>
        <v>7.9702444658747948</v>
      </c>
      <c r="U67" s="58">
        <f>'Premissas de Custo'!$F$62*Capex!W$33*'Premissas de Custo'!$D$62/1000</f>
        <v>7.9702444658747948</v>
      </c>
      <c r="V67" s="58">
        <f>'Premissas de Custo'!$F$62*Capex!X$33*'Premissas de Custo'!$D$62/1000</f>
        <v>7.9702444658747948</v>
      </c>
      <c r="W67" s="58">
        <f>'Premissas de Custo'!$F$62*Capex!Y$33*'Premissas de Custo'!$D$62/1000</f>
        <v>8.5533254671658714</v>
      </c>
      <c r="X67" s="58">
        <f>'Premissas de Custo'!$F$62*Capex!Z$33*'Premissas de Custo'!$D$62/1000</f>
        <v>9.1364064684569488</v>
      </c>
      <c r="Y67" s="58">
        <f>'Premissas de Custo'!$F$62*Capex!AA$33*'Premissas de Custo'!$D$62/1000</f>
        <v>9.1364064684569488</v>
      </c>
      <c r="Z67" s="58">
        <f>'Premissas de Custo'!$F$62*Capex!AB$33*'Premissas de Custo'!$D$62/1000</f>
        <v>9.1364064684569488</v>
      </c>
      <c r="AA67" s="58">
        <f>'Premissas de Custo'!$F$62*Capex!AC$33*'Premissas de Custo'!$D$62/1000</f>
        <v>9.1364064684569488</v>
      </c>
      <c r="AB67" s="58">
        <f>'Premissas de Custo'!$F$62*Capex!AD$33*'Premissas de Custo'!$D$62/1000</f>
        <v>9.1364064684569488</v>
      </c>
      <c r="AC67" s="58">
        <f>'Premissas de Custo'!$F$62*Capex!AE$33*'Premissas de Custo'!$D$62/1000</f>
        <v>9.1364064684569488</v>
      </c>
      <c r="AD67" s="58">
        <f>'Premissas de Custo'!$F$62*Capex!AF$33*'Premissas de Custo'!$D$62/1000</f>
        <v>9.1364064684569488</v>
      </c>
      <c r="AE67" s="58">
        <f>'Premissas de Custo'!$F$62*Capex!AG$33*'Premissas de Custo'!$D$62/1000</f>
        <v>9.1364064684569488</v>
      </c>
      <c r="AF67" s="58">
        <f>'Premissas de Custo'!$F$62*Capex!AH$33*'Premissas de Custo'!$D$62/1000</f>
        <v>9.1364064684569488</v>
      </c>
      <c r="AG67" s="58">
        <f>'Premissas de Custo'!$F$62*Capex!AI$33*'Premissas de Custo'!$D$62/1000</f>
        <v>9.1364064684569488</v>
      </c>
      <c r="AH67" s="58">
        <f>'Premissas de Custo'!$F$62*Capex!AJ$33*'Premissas de Custo'!$D$62/1000</f>
        <v>9.1364064684569488</v>
      </c>
      <c r="AI67" s="58">
        <f>'Premissas de Custo'!$F$62*Capex!AK$33*'Premissas de Custo'!$D$62/1000</f>
        <v>9.1364064684569488</v>
      </c>
      <c r="AJ67" s="58">
        <f>'Premissas de Custo'!$F$62*Capex!AL$33*'Premissas de Custo'!$D$62/1000</f>
        <v>9.1364064684569488</v>
      </c>
      <c r="AK67" s="58">
        <f>'Premissas de Custo'!$F$62*Capex!AM$33*'Premissas de Custo'!$D$62/1000</f>
        <v>9.1364064684569488</v>
      </c>
      <c r="AL67" s="58">
        <f>'Premissas de Custo'!$F$62*Capex!AN$33*'Premissas de Custo'!$D$62/1000</f>
        <v>9.1364064684569488</v>
      </c>
      <c r="AM67" s="58">
        <f>'Premissas de Custo'!$F$62*Capex!AO$33*'Premissas de Custo'!$D$62/1000</f>
        <v>9.1364064684569488</v>
      </c>
      <c r="AN67" s="58">
        <f>'Premissas de Custo'!$F$62*Capex!AP$33*'Premissas de Custo'!$D$62/1000</f>
        <v>9.1364064684569488</v>
      </c>
      <c r="AO67" s="58">
        <f>'Premissas de Custo'!$F$62*Capex!AQ$33*'Premissas de Custo'!$D$62/1000</f>
        <v>9.1364064684569488</v>
      </c>
      <c r="AP67" s="58">
        <f>'Premissas de Custo'!$F$62*Capex!AR$33*'Premissas de Custo'!$D$62/1000</f>
        <v>9.1364064684569488</v>
      </c>
      <c r="AQ67" s="58">
        <f>'Premissas de Custo'!$F$62*Capex!AS$33*'Premissas de Custo'!$D$62/1000</f>
        <v>9.1364064684569488</v>
      </c>
      <c r="AR67" s="58">
        <f>'Premissas de Custo'!$F$62*Capex!AT$33*'Premissas de Custo'!$D$62/1000</f>
        <v>9.1364064684569488</v>
      </c>
      <c r="AS67" s="58">
        <f>'Premissas de Custo'!$F$62*Capex!AU$33*'Premissas de Custo'!$D$62/1000</f>
        <v>9.1364064684569488</v>
      </c>
      <c r="AT67" s="58">
        <f>'Premissas de Custo'!$F$62*Capex!AV$33*'Premissas de Custo'!$D$62/1000</f>
        <v>9.1364064684569488</v>
      </c>
      <c r="AU67" s="58">
        <f>'Premissas de Custo'!$F$62*Capex!AW$33*'Premissas de Custo'!$D$62/1000</f>
        <v>9.1364064684569488</v>
      </c>
      <c r="AV67" s="58">
        <f>'Premissas de Custo'!$F$62*Capex!AX$33*'Premissas de Custo'!$D$62/1000</f>
        <v>9.1364064684569488</v>
      </c>
      <c r="AW67" s="58">
        <f>'Premissas de Custo'!$F$62*Capex!AY$33*'Premissas de Custo'!$D$62/1000</f>
        <v>9.1364064684569488</v>
      </c>
      <c r="AX67" s="58">
        <f>'Premissas de Custo'!$F$62*Capex!AZ$33*'Premissas de Custo'!$D$62/1000</f>
        <v>9.1364064684569488</v>
      </c>
      <c r="AY67" s="58">
        <f>'Premissas de Custo'!$F$62*Capex!BA$33*'Premissas de Custo'!$D$62/1000</f>
        <v>9.1364064684569488</v>
      </c>
      <c r="AZ67" s="58">
        <f>'Premissas de Custo'!$F$62*Capex!BB$33*'Premissas de Custo'!$D$62/1000</f>
        <v>9.1364064684569488</v>
      </c>
      <c r="BA67" s="58">
        <f>'Premissas de Custo'!$F$62*Capex!BC$33*'Premissas de Custo'!$D$62/1000</f>
        <v>9.1364064684569488</v>
      </c>
      <c r="BB67" s="58">
        <f>'Premissas de Custo'!$F$62*Capex!BD$33*'Premissas de Custo'!$D$62/1000</f>
        <v>9.1364064684569488</v>
      </c>
      <c r="BC67" s="58">
        <f>'Premissas de Custo'!$F$62*Capex!BE$33*'Premissas de Custo'!$D$62/1000</f>
        <v>9.1364064684569488</v>
      </c>
      <c r="BD67" s="58">
        <f>'Premissas de Custo'!$F$62*Capex!BF$33*'Premissas de Custo'!$D$62/1000</f>
        <v>9.1364064684569488</v>
      </c>
      <c r="BE67" s="58">
        <f>'Premissas de Custo'!$F$62*Capex!BG$33*'Premissas de Custo'!$D$62/1000</f>
        <v>9.1364064684569488</v>
      </c>
      <c r="BF67" s="58">
        <f>'Premissas de Custo'!$F$62*Capex!BH$33*'Premissas de Custo'!$D$62/1000</f>
        <v>9.1364064684569488</v>
      </c>
      <c r="BG67" s="58">
        <f>'Premissas de Custo'!$F$62*Capex!BI$33*'Premissas de Custo'!$D$62/1000</f>
        <v>9.1364064684569488</v>
      </c>
      <c r="BH67" s="58">
        <f>'Premissas de Custo'!$F$62*Capex!BJ$33*'Premissas de Custo'!$D$62/1000</f>
        <v>9.1364064684569488</v>
      </c>
      <c r="BI67" s="58">
        <f>'Premissas de Custo'!$F$62*Capex!BK$33*'Premissas de Custo'!$D$62/1000</f>
        <v>9.1364064684569488</v>
      </c>
      <c r="BJ67" s="58">
        <f>'Premissas de Custo'!$F$62*Capex!BL$33*'Premissas de Custo'!$D$62/1000</f>
        <v>9.1364064684569488</v>
      </c>
      <c r="BK67" s="58">
        <f>'Premissas de Custo'!$F$62*Capex!BM$33*'Premissas de Custo'!$D$62/1000</f>
        <v>9.1364064684569488</v>
      </c>
      <c r="BL67" s="58">
        <f>'Premissas de Custo'!$F$62*Capex!BN$33*'Premissas de Custo'!$D$62/1000</f>
        <v>9.1364064684569488</v>
      </c>
      <c r="BM67" s="58">
        <f>'Premissas de Custo'!$F$62*Capex!BO$33*'Premissas de Custo'!$D$62/1000</f>
        <v>9.1364064684569488</v>
      </c>
      <c r="BN67" s="58">
        <f>'Premissas de Custo'!$F$62*Capex!BP$33*'Premissas de Custo'!$D$62/1000</f>
        <v>9.1364064684569488</v>
      </c>
      <c r="BO67" s="58">
        <f>'Premissas de Custo'!$F$62*Capex!BQ$33*'Premissas de Custo'!$D$62/1000</f>
        <v>9.1364064684569488</v>
      </c>
      <c r="BP67" s="58">
        <f>'Premissas de Custo'!$F$62*Capex!BR$33*'Premissas de Custo'!$D$62/1000</f>
        <v>9.1364064684569488</v>
      </c>
      <c r="BQ67" s="407"/>
    </row>
    <row r="68" spans="1:72" ht="14.4" x14ac:dyDescent="0.3">
      <c r="A68" s="66"/>
      <c r="B68" s="88" t="s">
        <v>20</v>
      </c>
      <c r="C68" s="63" t="s">
        <v>8</v>
      </c>
      <c r="D68" s="58"/>
      <c r="E68" s="58"/>
      <c r="F68" s="58"/>
      <c r="G68" s="58"/>
      <c r="H68" s="58"/>
      <c r="I68" s="58"/>
      <c r="J68" s="58"/>
      <c r="K68" s="58">
        <f>'Premissas de Custo'!$F$63*Capex!M$33*'Premissas de Custo'!$D$63/1000</f>
        <v>7.2518463063861089</v>
      </c>
      <c r="L68" s="58">
        <f>'Premissas de Custo'!$F$63*Capex!N$33*'Premissas de Custo'!$D$63/1000</f>
        <v>8.7536337144607401</v>
      </c>
      <c r="M68" s="58">
        <f>'Premissas de Custo'!$F$63*Capex!O$33*'Premissas de Custo'!$D$63/1000</f>
        <v>10.255421122535372</v>
      </c>
      <c r="N68" s="58">
        <f>'Premissas de Custo'!$F$63*Capex!P$33*'Premissas de Custo'!$D$63/1000</f>
        <v>10.255421122535372</v>
      </c>
      <c r="O68" s="58">
        <f>'Premissas de Custo'!$F$63*Capex!Q$33*'Premissas de Custo'!$D$63/1000</f>
        <v>10.255421122535372</v>
      </c>
      <c r="P68" s="58">
        <f>'Premissas de Custo'!$F$63*Capex!R$33*'Premissas de Custo'!$D$63/1000</f>
        <v>10.255421122535372</v>
      </c>
      <c r="Q68" s="58">
        <f>'Premissas de Custo'!$F$63*Capex!S$33*'Premissas de Custo'!$D$63/1000</f>
        <v>10.255421122535372</v>
      </c>
      <c r="R68" s="58">
        <f>'Premissas de Custo'!$F$63*Capex!T$33*'Premissas de Custo'!$D$63/1000</f>
        <v>10.255421122535372</v>
      </c>
      <c r="S68" s="58">
        <f>'Premissas de Custo'!$F$63*Capex!U$33*'Premissas de Custo'!$D$63/1000</f>
        <v>10.255421122535372</v>
      </c>
      <c r="T68" s="58">
        <f>'Premissas de Custo'!$F$63*Capex!V$33*'Premissas de Custo'!$D$63/1000</f>
        <v>10.255421122535372</v>
      </c>
      <c r="U68" s="58">
        <f>'Premissas de Custo'!$F$63*Capex!W$33*'Premissas de Custo'!$D$63/1000</f>
        <v>10.255421122535372</v>
      </c>
      <c r="V68" s="58">
        <f>'Premissas de Custo'!$F$63*Capex!X$33*'Premissas de Custo'!$D$63/1000</f>
        <v>10.255421122535372</v>
      </c>
      <c r="W68" s="58">
        <f>'Premissas de Custo'!$F$63*Capex!Y$33*'Premissas de Custo'!$D$63/1000</f>
        <v>11.005679316294962</v>
      </c>
      <c r="X68" s="58">
        <f>'Premissas de Custo'!$F$63*Capex!Z$33*'Premissas de Custo'!$D$63/1000</f>
        <v>11.755937510054551</v>
      </c>
      <c r="Y68" s="58">
        <f>'Premissas de Custo'!$F$63*Capex!AA$33*'Premissas de Custo'!$D$63/1000</f>
        <v>11.755937510054551</v>
      </c>
      <c r="Z68" s="58">
        <f>'Premissas de Custo'!$F$63*Capex!AB$33*'Premissas de Custo'!$D$63/1000</f>
        <v>11.755937510054551</v>
      </c>
      <c r="AA68" s="58">
        <f>'Premissas de Custo'!$F$63*Capex!AC$33*'Premissas de Custo'!$D$63/1000</f>
        <v>11.755937510054551</v>
      </c>
      <c r="AB68" s="58">
        <f>'Premissas de Custo'!$F$63*Capex!AD$33*'Premissas de Custo'!$D$63/1000</f>
        <v>11.755937510054551</v>
      </c>
      <c r="AC68" s="58">
        <f>'Premissas de Custo'!$F$63*Capex!AE$33*'Premissas de Custo'!$D$63/1000</f>
        <v>11.755937510054551</v>
      </c>
      <c r="AD68" s="58">
        <f>'Premissas de Custo'!$F$63*Capex!AF$33*'Premissas de Custo'!$D$63/1000</f>
        <v>11.755937510054551</v>
      </c>
      <c r="AE68" s="58">
        <f>'Premissas de Custo'!$F$63*Capex!AG$33*'Premissas de Custo'!$D$63/1000</f>
        <v>11.755937510054551</v>
      </c>
      <c r="AF68" s="58">
        <f>'Premissas de Custo'!$F$63*Capex!AH$33*'Premissas de Custo'!$D$63/1000</f>
        <v>11.755937510054551</v>
      </c>
      <c r="AG68" s="58">
        <f>'Premissas de Custo'!$F$63*Capex!AI$33*'Premissas de Custo'!$D$63/1000</f>
        <v>11.755937510054551</v>
      </c>
      <c r="AH68" s="58">
        <f>'Premissas de Custo'!$F$63*Capex!AJ$33*'Premissas de Custo'!$D$63/1000</f>
        <v>11.755937510054551</v>
      </c>
      <c r="AI68" s="58">
        <f>'Premissas de Custo'!$F$63*Capex!AK$33*'Premissas de Custo'!$D$63/1000</f>
        <v>11.755937510054551</v>
      </c>
      <c r="AJ68" s="58">
        <f>'Premissas de Custo'!$F$63*Capex!AL$33*'Premissas de Custo'!$D$63/1000</f>
        <v>11.755937510054551</v>
      </c>
      <c r="AK68" s="58">
        <f>'Premissas de Custo'!$F$63*Capex!AM$33*'Premissas de Custo'!$D$63/1000</f>
        <v>11.755937510054551</v>
      </c>
      <c r="AL68" s="58">
        <f>'Premissas de Custo'!$F$63*Capex!AN$33*'Premissas de Custo'!$D$63/1000</f>
        <v>11.755937510054551</v>
      </c>
      <c r="AM68" s="58">
        <f>'Premissas de Custo'!$F$63*Capex!AO$33*'Premissas de Custo'!$D$63/1000</f>
        <v>11.755937510054551</v>
      </c>
      <c r="AN68" s="58">
        <f>'Premissas de Custo'!$F$63*Capex!AP$33*'Premissas de Custo'!$D$63/1000</f>
        <v>11.755937510054551</v>
      </c>
      <c r="AO68" s="58">
        <f>'Premissas de Custo'!$F$63*Capex!AQ$33*'Premissas de Custo'!$D$63/1000</f>
        <v>11.755937510054551</v>
      </c>
      <c r="AP68" s="58">
        <f>'Premissas de Custo'!$F$63*Capex!AR$33*'Premissas de Custo'!$D$63/1000</f>
        <v>11.755937510054551</v>
      </c>
      <c r="AQ68" s="58">
        <f>'Premissas de Custo'!$F$63*Capex!AS$33*'Premissas de Custo'!$D$63/1000</f>
        <v>11.755937510054551</v>
      </c>
      <c r="AR68" s="58">
        <f>'Premissas de Custo'!$F$63*Capex!AT$33*'Premissas de Custo'!$D$63/1000</f>
        <v>11.755937510054551</v>
      </c>
      <c r="AS68" s="58">
        <f>'Premissas de Custo'!$F$63*Capex!AU$33*'Premissas de Custo'!$D$63/1000</f>
        <v>11.755937510054551</v>
      </c>
      <c r="AT68" s="58">
        <f>'Premissas de Custo'!$F$63*Capex!AV$33*'Premissas de Custo'!$D$63/1000</f>
        <v>11.755937510054551</v>
      </c>
      <c r="AU68" s="58">
        <f>'Premissas de Custo'!$F$63*Capex!AW$33*'Premissas de Custo'!$D$63/1000</f>
        <v>11.755937510054551</v>
      </c>
      <c r="AV68" s="58">
        <f>'Premissas de Custo'!$F$63*Capex!AX$33*'Premissas de Custo'!$D$63/1000</f>
        <v>11.755937510054551</v>
      </c>
      <c r="AW68" s="58">
        <f>'Premissas de Custo'!$F$63*Capex!AY$33*'Premissas de Custo'!$D$63/1000</f>
        <v>11.755937510054551</v>
      </c>
      <c r="AX68" s="58">
        <f>'Premissas de Custo'!$F$63*Capex!AZ$33*'Premissas de Custo'!$D$63/1000</f>
        <v>11.755937510054551</v>
      </c>
      <c r="AY68" s="58">
        <f>'Premissas de Custo'!$F$63*Capex!BA$33*'Premissas de Custo'!$D$63/1000</f>
        <v>11.755937510054551</v>
      </c>
      <c r="AZ68" s="58">
        <f>'Premissas de Custo'!$F$63*Capex!BB$33*'Premissas de Custo'!$D$63/1000</f>
        <v>11.755937510054551</v>
      </c>
      <c r="BA68" s="58">
        <f>'Premissas de Custo'!$F$63*Capex!BC$33*'Premissas de Custo'!$D$63/1000</f>
        <v>11.755937510054551</v>
      </c>
      <c r="BB68" s="58">
        <f>'Premissas de Custo'!$F$63*Capex!BD$33*'Premissas de Custo'!$D$63/1000</f>
        <v>11.755937510054551</v>
      </c>
      <c r="BC68" s="58">
        <f>'Premissas de Custo'!$F$63*Capex!BE$33*'Premissas de Custo'!$D$63/1000</f>
        <v>11.755937510054551</v>
      </c>
      <c r="BD68" s="58">
        <f>'Premissas de Custo'!$F$63*Capex!BF$33*'Premissas de Custo'!$D$63/1000</f>
        <v>11.755937510054551</v>
      </c>
      <c r="BE68" s="58">
        <f>'Premissas de Custo'!$F$63*Capex!BG$33*'Premissas de Custo'!$D$63/1000</f>
        <v>11.755937510054551</v>
      </c>
      <c r="BF68" s="58">
        <f>'Premissas de Custo'!$F$63*Capex!BH$33*'Premissas de Custo'!$D$63/1000</f>
        <v>11.755937510054551</v>
      </c>
      <c r="BG68" s="58">
        <f>'Premissas de Custo'!$F$63*Capex!BI$33*'Premissas de Custo'!$D$63/1000</f>
        <v>11.755937510054551</v>
      </c>
      <c r="BH68" s="58">
        <f>'Premissas de Custo'!$F$63*Capex!BJ$33*'Premissas de Custo'!$D$63/1000</f>
        <v>11.755937510054551</v>
      </c>
      <c r="BI68" s="58">
        <f>'Premissas de Custo'!$F$63*Capex!BK$33*'Premissas de Custo'!$D$63/1000</f>
        <v>11.755937510054551</v>
      </c>
      <c r="BJ68" s="58">
        <f>'Premissas de Custo'!$F$63*Capex!BL$33*'Premissas de Custo'!$D$63/1000</f>
        <v>11.755937510054551</v>
      </c>
      <c r="BK68" s="58">
        <f>'Premissas de Custo'!$F$63*Capex!BM$33*'Premissas de Custo'!$D$63/1000</f>
        <v>11.755937510054551</v>
      </c>
      <c r="BL68" s="58">
        <f>'Premissas de Custo'!$F$63*Capex!BN$33*'Premissas de Custo'!$D$63/1000</f>
        <v>11.755937510054551</v>
      </c>
      <c r="BM68" s="58">
        <f>'Premissas de Custo'!$F$63*Capex!BO$33*'Premissas de Custo'!$D$63/1000</f>
        <v>11.755937510054551</v>
      </c>
      <c r="BN68" s="58">
        <f>'Premissas de Custo'!$F$63*Capex!BP$33*'Premissas de Custo'!$D$63/1000</f>
        <v>11.755937510054551</v>
      </c>
      <c r="BO68" s="58">
        <f>'Premissas de Custo'!$F$63*Capex!BQ$33*'Premissas de Custo'!$D$63/1000</f>
        <v>11.755937510054551</v>
      </c>
      <c r="BP68" s="58">
        <f>'Premissas de Custo'!$F$63*Capex!BR$33*'Premissas de Custo'!$D$63/1000</f>
        <v>11.755937510054551</v>
      </c>
      <c r="BQ68" s="407"/>
    </row>
    <row r="69" spans="1:72" ht="14.4" x14ac:dyDescent="0.3">
      <c r="A69" s="66"/>
      <c r="B69" s="88" t="s">
        <v>354</v>
      </c>
      <c r="C69" s="63" t="s">
        <v>8</v>
      </c>
      <c r="D69" s="58"/>
      <c r="E69" s="58"/>
      <c r="F69" s="58"/>
      <c r="G69" s="58"/>
      <c r="H69" s="58"/>
      <c r="I69" s="58"/>
      <c r="J69" s="58"/>
      <c r="K69" s="58">
        <f>'Premissas de Custo'!$D$64*Capex!M33/1000</f>
        <v>0.22629211562846005</v>
      </c>
      <c r="L69" s="58">
        <f>'Premissas de Custo'!$D$64*Capex!N33/1000</f>
        <v>0.27315502962846006</v>
      </c>
      <c r="M69" s="58">
        <f>'Premissas de Custo'!$D$64*Capex!O33/1000</f>
        <v>0.32001794362846003</v>
      </c>
      <c r="N69" s="58">
        <f>'Premissas de Custo'!$D$64*Capex!P33/1000</f>
        <v>0.32001794362846003</v>
      </c>
      <c r="O69" s="58">
        <f>'Premissas de Custo'!$D$64*Capex!Q33/1000</f>
        <v>0.32001794362846003</v>
      </c>
      <c r="P69" s="58">
        <f>'Premissas de Custo'!$D$64*Capex!R33/1000</f>
        <v>0.32001794362846003</v>
      </c>
      <c r="Q69" s="58">
        <f>'Premissas de Custo'!$D$64*Capex!S33/1000</f>
        <v>0.32001794362846003</v>
      </c>
      <c r="R69" s="58">
        <f>'Premissas de Custo'!$D$64*Capex!T33/1000</f>
        <v>0.32001794362846003</v>
      </c>
      <c r="S69" s="58">
        <f>'Premissas de Custo'!$D$64*Capex!U33/1000</f>
        <v>0.32001794362846003</v>
      </c>
      <c r="T69" s="58">
        <f>'Premissas de Custo'!$D$64*Capex!V33/1000</f>
        <v>0.32001794362846003</v>
      </c>
      <c r="U69" s="58">
        <f>'Premissas de Custo'!$D$64*Capex!W33/1000</f>
        <v>0.32001794362846003</v>
      </c>
      <c r="V69" s="58">
        <f>'Premissas de Custo'!$D$64*Capex!X33/1000</f>
        <v>0.32001794362846003</v>
      </c>
      <c r="W69" s="58">
        <f>'Premissas de Custo'!$D$64*Capex!Y33/1000</f>
        <v>0.34342956968346</v>
      </c>
      <c r="X69" s="58">
        <f>'Premissas de Custo'!$D$64*Capex!Z33/1000</f>
        <v>0.36684119573846002</v>
      </c>
      <c r="Y69" s="58">
        <f>'Premissas de Custo'!$D$64*Capex!AA33/1000</f>
        <v>0.36684119573846002</v>
      </c>
      <c r="Z69" s="58">
        <f>'Premissas de Custo'!$D$64*Capex!AB33/1000</f>
        <v>0.36684119573846002</v>
      </c>
      <c r="AA69" s="58">
        <f>'Premissas de Custo'!$D$64*Capex!AC33/1000</f>
        <v>0.36684119573846002</v>
      </c>
      <c r="AB69" s="58">
        <f>'Premissas de Custo'!$D$64*Capex!AD33/1000</f>
        <v>0.36684119573846002</v>
      </c>
      <c r="AC69" s="58">
        <f>'Premissas de Custo'!$D$64*Capex!AE33/1000</f>
        <v>0.36684119573846002</v>
      </c>
      <c r="AD69" s="58">
        <f>'Premissas de Custo'!$D$64*Capex!AF33/1000</f>
        <v>0.36684119573846002</v>
      </c>
      <c r="AE69" s="58">
        <f>'Premissas de Custo'!$D$64*Capex!AG33/1000</f>
        <v>0.36684119573846002</v>
      </c>
      <c r="AF69" s="58">
        <f>'Premissas de Custo'!$D$64*Capex!AH33/1000</f>
        <v>0.36684119573846002</v>
      </c>
      <c r="AG69" s="58">
        <f>'Premissas de Custo'!$D$64*Capex!AI33/1000</f>
        <v>0.36684119573846002</v>
      </c>
      <c r="AH69" s="58">
        <f>'Premissas de Custo'!$D$64*Capex!AJ33/1000</f>
        <v>0.36684119573846002</v>
      </c>
      <c r="AI69" s="58">
        <f>'Premissas de Custo'!$D$64*Capex!AK33/1000</f>
        <v>0.36684119573846002</v>
      </c>
      <c r="AJ69" s="58">
        <f>'Premissas de Custo'!$D$64*Capex!AL33/1000</f>
        <v>0.36684119573846002</v>
      </c>
      <c r="AK69" s="58">
        <f>'Premissas de Custo'!$D$64*Capex!AM33/1000</f>
        <v>0.36684119573846002</v>
      </c>
      <c r="AL69" s="58">
        <f>'Premissas de Custo'!$D$64*Capex!AN33/1000</f>
        <v>0.36684119573846002</v>
      </c>
      <c r="AM69" s="58">
        <f>'Premissas de Custo'!$D$64*Capex!AO33/1000</f>
        <v>0.36684119573846002</v>
      </c>
      <c r="AN69" s="58">
        <f>'Premissas de Custo'!$D$64*Capex!AP33/1000</f>
        <v>0.36684119573846002</v>
      </c>
      <c r="AO69" s="58">
        <f>'Premissas de Custo'!$D$64*Capex!AQ33/1000</f>
        <v>0.36684119573846002</v>
      </c>
      <c r="AP69" s="58">
        <f>'Premissas de Custo'!$D$64*Capex!AR33/1000</f>
        <v>0.36684119573846002</v>
      </c>
      <c r="AQ69" s="58">
        <f>'Premissas de Custo'!$D$64*Capex!AS33/1000</f>
        <v>0.36684119573846002</v>
      </c>
      <c r="AR69" s="58">
        <f>'Premissas de Custo'!$D$64*Capex!AT33/1000</f>
        <v>0.36684119573846002</v>
      </c>
      <c r="AS69" s="58">
        <f>'Premissas de Custo'!$D$64*Capex!AU33/1000</f>
        <v>0.36684119573846002</v>
      </c>
      <c r="AT69" s="58">
        <f>'Premissas de Custo'!$D$64*Capex!AV33/1000</f>
        <v>0.36684119573846002</v>
      </c>
      <c r="AU69" s="58">
        <f>'Premissas de Custo'!$D$64*Capex!AW33/1000</f>
        <v>0.36684119573846002</v>
      </c>
      <c r="AV69" s="58">
        <f>'Premissas de Custo'!$D$64*Capex!AX33/1000</f>
        <v>0.36684119573846002</v>
      </c>
      <c r="AW69" s="58">
        <f>'Premissas de Custo'!$D$64*Capex!AY33/1000</f>
        <v>0.36684119573846002</v>
      </c>
      <c r="AX69" s="58">
        <f>'Premissas de Custo'!$D$64*Capex!AZ33/1000</f>
        <v>0.36684119573846002</v>
      </c>
      <c r="AY69" s="58">
        <f>'Premissas de Custo'!$D$64*Capex!BA33/1000</f>
        <v>0.36684119573846002</v>
      </c>
      <c r="AZ69" s="58">
        <f>'Premissas de Custo'!$D$64*Capex!BB33/1000</f>
        <v>0.36684119573846002</v>
      </c>
      <c r="BA69" s="58">
        <f>'Premissas de Custo'!$D$64*Capex!BC33/1000</f>
        <v>0.36684119573846002</v>
      </c>
      <c r="BB69" s="58">
        <f>'Premissas de Custo'!$D$64*Capex!BD33/1000</f>
        <v>0.36684119573846002</v>
      </c>
      <c r="BC69" s="58">
        <f>'Premissas de Custo'!$D$64*Capex!BE33/1000</f>
        <v>0.36684119573846002</v>
      </c>
      <c r="BD69" s="58">
        <f>'Premissas de Custo'!$D$64*Capex!BF33/1000</f>
        <v>0.36684119573846002</v>
      </c>
      <c r="BE69" s="58">
        <f>'Premissas de Custo'!$D$64*Capex!BG33/1000</f>
        <v>0.36684119573846002</v>
      </c>
      <c r="BF69" s="58">
        <f>'Premissas de Custo'!$D$64*Capex!BH33/1000</f>
        <v>0.36684119573846002</v>
      </c>
      <c r="BG69" s="58">
        <f>'Premissas de Custo'!$D$64*Capex!BI33/1000</f>
        <v>0.36684119573846002</v>
      </c>
      <c r="BH69" s="58">
        <f>'Premissas de Custo'!$D$64*Capex!BJ33/1000</f>
        <v>0.36684119573846002</v>
      </c>
      <c r="BI69" s="58">
        <f>'Premissas de Custo'!$D$64*Capex!BK33/1000</f>
        <v>0.36684119573846002</v>
      </c>
      <c r="BJ69" s="58">
        <f>'Premissas de Custo'!$D$64*Capex!BL33/1000</f>
        <v>0.36684119573846002</v>
      </c>
      <c r="BK69" s="58">
        <f>'Premissas de Custo'!$D$64*Capex!BM33/1000</f>
        <v>0.36684119573846002</v>
      </c>
      <c r="BL69" s="58">
        <f>'Premissas de Custo'!$D$64*Capex!BN33/1000</f>
        <v>0.36684119573846002</v>
      </c>
      <c r="BM69" s="58">
        <f>'Premissas de Custo'!$D$64*Capex!BO33/1000</f>
        <v>0.36684119573846002</v>
      </c>
      <c r="BN69" s="58">
        <f>'Premissas de Custo'!$D$64*Capex!BP33/1000</f>
        <v>0.36684119573846002</v>
      </c>
      <c r="BO69" s="58">
        <f>'Premissas de Custo'!$D$64*Capex!BQ33/1000</f>
        <v>0.36684119573846002</v>
      </c>
      <c r="BP69" s="58">
        <f>'Premissas de Custo'!$D$64*Capex!BR33/1000</f>
        <v>0.36684119573846002</v>
      </c>
      <c r="BQ69" s="407"/>
    </row>
    <row r="70" spans="1:72" ht="14.4" x14ac:dyDescent="0.3">
      <c r="A70" s="66"/>
      <c r="B70" s="87" t="s">
        <v>27</v>
      </c>
      <c r="C70" s="60"/>
      <c r="D70" s="152"/>
      <c r="E70" s="152"/>
      <c r="F70" s="152"/>
      <c r="G70" s="152"/>
      <c r="H70" s="152"/>
      <c r="I70" s="152"/>
      <c r="J70" s="152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407"/>
    </row>
    <row r="71" spans="1:72" s="2" customFormat="1" ht="14.4" x14ac:dyDescent="0.3">
      <c r="A71" s="167"/>
      <c r="B71" s="168" t="s">
        <v>38</v>
      </c>
      <c r="C71" s="169" t="s">
        <v>8</v>
      </c>
      <c r="D71" s="170"/>
      <c r="E71" s="170"/>
      <c r="F71" s="170"/>
      <c r="G71" s="170"/>
      <c r="H71" s="170"/>
      <c r="I71" s="170"/>
      <c r="J71" s="170"/>
      <c r="K71" s="59">
        <f>'Premissas de Custo'!D66/1000</f>
        <v>1.7897880756916649</v>
      </c>
      <c r="L71" s="59">
        <f>K71</f>
        <v>1.7897880756916649</v>
      </c>
      <c r="M71" s="59">
        <f t="shared" ref="M71:AK71" si="18">L71</f>
        <v>1.7897880756916649</v>
      </c>
      <c r="N71" s="59">
        <f>M71</f>
        <v>1.7897880756916649</v>
      </c>
      <c r="O71" s="59">
        <f t="shared" si="18"/>
        <v>1.7897880756916649</v>
      </c>
      <c r="P71" s="59">
        <f t="shared" si="18"/>
        <v>1.7897880756916649</v>
      </c>
      <c r="Q71" s="59">
        <f t="shared" si="18"/>
        <v>1.7897880756916649</v>
      </c>
      <c r="R71" s="59">
        <f t="shared" si="18"/>
        <v>1.7897880756916649</v>
      </c>
      <c r="S71" s="59">
        <f t="shared" si="18"/>
        <v>1.7897880756916649</v>
      </c>
      <c r="T71" s="59">
        <f t="shared" si="18"/>
        <v>1.7897880756916649</v>
      </c>
      <c r="U71" s="59">
        <f t="shared" si="18"/>
        <v>1.7897880756916649</v>
      </c>
      <c r="V71" s="59">
        <f t="shared" si="18"/>
        <v>1.7897880756916649</v>
      </c>
      <c r="W71" s="59">
        <f t="shared" si="18"/>
        <v>1.7897880756916649</v>
      </c>
      <c r="X71" s="59">
        <f t="shared" si="18"/>
        <v>1.7897880756916649</v>
      </c>
      <c r="Y71" s="59">
        <f t="shared" si="18"/>
        <v>1.7897880756916649</v>
      </c>
      <c r="Z71" s="59">
        <f t="shared" si="18"/>
        <v>1.7897880756916649</v>
      </c>
      <c r="AA71" s="59">
        <f t="shared" si="18"/>
        <v>1.7897880756916649</v>
      </c>
      <c r="AB71" s="59">
        <f t="shared" si="18"/>
        <v>1.7897880756916649</v>
      </c>
      <c r="AC71" s="59">
        <f t="shared" si="18"/>
        <v>1.7897880756916649</v>
      </c>
      <c r="AD71" s="59">
        <f t="shared" si="18"/>
        <v>1.7897880756916649</v>
      </c>
      <c r="AE71" s="59">
        <f t="shared" si="18"/>
        <v>1.7897880756916649</v>
      </c>
      <c r="AF71" s="59">
        <f t="shared" si="18"/>
        <v>1.7897880756916649</v>
      </c>
      <c r="AG71" s="59">
        <f t="shared" si="18"/>
        <v>1.7897880756916649</v>
      </c>
      <c r="AH71" s="59">
        <f t="shared" si="18"/>
        <v>1.7897880756916649</v>
      </c>
      <c r="AI71" s="59">
        <f t="shared" si="18"/>
        <v>1.7897880756916649</v>
      </c>
      <c r="AJ71" s="59">
        <f t="shared" si="18"/>
        <v>1.7897880756916649</v>
      </c>
      <c r="AK71" s="59">
        <f t="shared" si="18"/>
        <v>1.7897880756916649</v>
      </c>
      <c r="AL71" s="59">
        <f t="shared" ref="AL71:BO71" si="19">AK71</f>
        <v>1.7897880756916649</v>
      </c>
      <c r="AM71" s="59">
        <f t="shared" si="19"/>
        <v>1.7897880756916649</v>
      </c>
      <c r="AN71" s="59">
        <f t="shared" si="19"/>
        <v>1.7897880756916649</v>
      </c>
      <c r="AO71" s="59">
        <f t="shared" si="19"/>
        <v>1.7897880756916649</v>
      </c>
      <c r="AP71" s="59">
        <f t="shared" si="19"/>
        <v>1.7897880756916649</v>
      </c>
      <c r="AQ71" s="59">
        <f t="shared" si="19"/>
        <v>1.7897880756916649</v>
      </c>
      <c r="AR71" s="59">
        <f t="shared" si="19"/>
        <v>1.7897880756916649</v>
      </c>
      <c r="AS71" s="59">
        <f t="shared" si="19"/>
        <v>1.7897880756916649</v>
      </c>
      <c r="AT71" s="59">
        <f t="shared" si="19"/>
        <v>1.7897880756916649</v>
      </c>
      <c r="AU71" s="59">
        <f t="shared" si="19"/>
        <v>1.7897880756916649</v>
      </c>
      <c r="AV71" s="59">
        <f t="shared" si="19"/>
        <v>1.7897880756916649</v>
      </c>
      <c r="AW71" s="59">
        <f t="shared" si="19"/>
        <v>1.7897880756916649</v>
      </c>
      <c r="AX71" s="59">
        <f t="shared" si="19"/>
        <v>1.7897880756916649</v>
      </c>
      <c r="AY71" s="59">
        <f t="shared" si="19"/>
        <v>1.7897880756916649</v>
      </c>
      <c r="AZ71" s="59">
        <f t="shared" si="19"/>
        <v>1.7897880756916649</v>
      </c>
      <c r="BA71" s="59">
        <f t="shared" si="19"/>
        <v>1.7897880756916649</v>
      </c>
      <c r="BB71" s="59">
        <f t="shared" si="19"/>
        <v>1.7897880756916649</v>
      </c>
      <c r="BC71" s="59">
        <f t="shared" si="19"/>
        <v>1.7897880756916649</v>
      </c>
      <c r="BD71" s="59">
        <f t="shared" si="19"/>
        <v>1.7897880756916649</v>
      </c>
      <c r="BE71" s="59">
        <f t="shared" si="19"/>
        <v>1.7897880756916649</v>
      </c>
      <c r="BF71" s="59">
        <f t="shared" si="19"/>
        <v>1.7897880756916649</v>
      </c>
      <c r="BG71" s="59">
        <f t="shared" si="19"/>
        <v>1.7897880756916649</v>
      </c>
      <c r="BH71" s="59">
        <f t="shared" si="19"/>
        <v>1.7897880756916649</v>
      </c>
      <c r="BI71" s="59">
        <f t="shared" si="19"/>
        <v>1.7897880756916649</v>
      </c>
      <c r="BJ71" s="59">
        <f t="shared" si="19"/>
        <v>1.7897880756916649</v>
      </c>
      <c r="BK71" s="59">
        <f t="shared" si="19"/>
        <v>1.7897880756916649</v>
      </c>
      <c r="BL71" s="59">
        <f t="shared" si="19"/>
        <v>1.7897880756916649</v>
      </c>
      <c r="BM71" s="59">
        <f t="shared" si="19"/>
        <v>1.7897880756916649</v>
      </c>
      <c r="BN71" s="59">
        <f t="shared" si="19"/>
        <v>1.7897880756916649</v>
      </c>
      <c r="BO71" s="59">
        <f t="shared" si="19"/>
        <v>1.7897880756916649</v>
      </c>
      <c r="BP71" s="59">
        <f t="shared" ref="BP71" si="20">BO71</f>
        <v>1.7897880756916649</v>
      </c>
      <c r="BQ71" s="408"/>
    </row>
    <row r="72" spans="1:72" s="2" customFormat="1" ht="14.4" x14ac:dyDescent="0.3">
      <c r="A72" s="167"/>
      <c r="B72" s="171" t="s">
        <v>84</v>
      </c>
      <c r="C72" s="172"/>
      <c r="D72" s="170"/>
      <c r="E72" s="170"/>
      <c r="F72" s="170"/>
      <c r="G72" s="170"/>
      <c r="H72" s="170"/>
      <c r="I72" s="170"/>
      <c r="J72" s="170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408"/>
    </row>
    <row r="73" spans="1:72" s="2" customFormat="1" ht="14.4" x14ac:dyDescent="0.3">
      <c r="A73" s="167"/>
      <c r="B73" s="168" t="s">
        <v>85</v>
      </c>
      <c r="C73" s="169" t="s">
        <v>8</v>
      </c>
      <c r="D73" s="59"/>
      <c r="E73" s="59"/>
      <c r="F73" s="59"/>
      <c r="G73" s="59"/>
      <c r="H73" s="59"/>
      <c r="I73" s="59"/>
      <c r="J73" s="59"/>
      <c r="K73" s="59">
        <f>'Premissas de Custo'!$D$68*Capex!M$51/1000/1000</f>
        <v>2.2376435997937261</v>
      </c>
      <c r="L73" s="59">
        <f>'Premissas de Custo'!$D$68*Capex!N$51/1000/1000</f>
        <v>2.7010380017089632</v>
      </c>
      <c r="M73" s="59">
        <f>'Premissas de Custo'!$D$68*Capex!O$51/1000/1000</f>
        <v>3.1644324036241991</v>
      </c>
      <c r="N73" s="59">
        <f>'Premissas de Custo'!$D$68*Capex!P$51/1000/1000</f>
        <v>3.1644324036241991</v>
      </c>
      <c r="O73" s="59">
        <f>'Premissas de Custo'!$D$68*Capex!Q$51/1000/1000</f>
        <v>3.1644324036241991</v>
      </c>
      <c r="P73" s="59">
        <f>'Premissas de Custo'!$D$68*Capex!R$51/1000/1000</f>
        <v>3.1644324036241991</v>
      </c>
      <c r="Q73" s="59">
        <f>'Premissas de Custo'!$D$68*Capex!S$51/1000/1000</f>
        <v>3.1644324036241991</v>
      </c>
      <c r="R73" s="59">
        <f>'Premissas de Custo'!$D$68*Capex!T$51/1000/1000</f>
        <v>3.1644324036241991</v>
      </c>
      <c r="S73" s="59">
        <f>'Premissas de Custo'!$D$68*Capex!U$51/1000/1000</f>
        <v>3.1644324036241991</v>
      </c>
      <c r="T73" s="59">
        <f>'Premissas de Custo'!$D$68*Capex!V$51/1000/1000</f>
        <v>3.1644324036241991</v>
      </c>
      <c r="U73" s="59">
        <f>'Premissas de Custo'!$D$68*Capex!W$51/1000/1000</f>
        <v>3.1644324036241991</v>
      </c>
      <c r="V73" s="59">
        <f>'Premissas de Custo'!$D$68*Capex!X$51/1000/1000</f>
        <v>3.1644324036241991</v>
      </c>
      <c r="W73" s="59">
        <f>'Premissas de Custo'!$D$68*Capex!Y$51/1000/1000</f>
        <v>3.3959335103120996</v>
      </c>
      <c r="X73" s="59">
        <f>'Premissas de Custo'!$D$68*Capex!Z$51/1000/1000</f>
        <v>3.6274346170000005</v>
      </c>
      <c r="Y73" s="59">
        <f>'Premissas de Custo'!$D$68*Capex!AA$51/1000/1000</f>
        <v>3.6274346170000005</v>
      </c>
      <c r="Z73" s="59">
        <f>'Premissas de Custo'!$D$68*Capex!AB$51/1000/1000</f>
        <v>3.6274346170000005</v>
      </c>
      <c r="AA73" s="59">
        <f>'Premissas de Custo'!$D$68*Capex!AC$51/1000/1000</f>
        <v>3.6274346170000005</v>
      </c>
      <c r="AB73" s="59">
        <f>'Premissas de Custo'!$D$68*Capex!AD$51/1000/1000</f>
        <v>3.6274346170000005</v>
      </c>
      <c r="AC73" s="59">
        <f>'Premissas de Custo'!$D$68*Capex!AE$51/1000/1000</f>
        <v>3.6274346170000005</v>
      </c>
      <c r="AD73" s="59">
        <f>'Premissas de Custo'!$D$68*Capex!AF$51/1000/1000</f>
        <v>3.6274346170000005</v>
      </c>
      <c r="AE73" s="59">
        <f>'Premissas de Custo'!$D$68*Capex!AG$51/1000/1000</f>
        <v>3.6274346170000005</v>
      </c>
      <c r="AF73" s="59">
        <f>'Premissas de Custo'!$D$68*Capex!AH$51/1000/1000</f>
        <v>3.6274346170000005</v>
      </c>
      <c r="AG73" s="59">
        <f>'Premissas de Custo'!$D$68*Capex!AI$51/1000/1000</f>
        <v>3.6274346170000005</v>
      </c>
      <c r="AH73" s="59">
        <f>'Premissas de Custo'!$D$68*Capex!AJ$51/1000/1000</f>
        <v>3.6274346170000005</v>
      </c>
      <c r="AI73" s="59">
        <f>'Premissas de Custo'!$D$68*Capex!AK$51/1000/1000</f>
        <v>3.6274346170000005</v>
      </c>
      <c r="AJ73" s="59">
        <f>'Premissas de Custo'!$D$68*Capex!AL$51/1000/1000</f>
        <v>3.6274346170000005</v>
      </c>
      <c r="AK73" s="59">
        <f>'Premissas de Custo'!$D$68*Capex!AM$51/1000/1000</f>
        <v>3.6274346170000005</v>
      </c>
      <c r="AL73" s="59">
        <f>'Premissas de Custo'!$D$68*Capex!AN$51/1000/1000</f>
        <v>3.6274346170000005</v>
      </c>
      <c r="AM73" s="59">
        <f>'Premissas de Custo'!$D$68*Capex!AO$51/1000/1000</f>
        <v>3.6274346170000005</v>
      </c>
      <c r="AN73" s="59">
        <f>'Premissas de Custo'!$D$68*Capex!AP$51/1000/1000</f>
        <v>3.6274346170000005</v>
      </c>
      <c r="AO73" s="59">
        <f>'Premissas de Custo'!$D$68*Capex!AQ$51/1000/1000</f>
        <v>3.6274346170000005</v>
      </c>
      <c r="AP73" s="59">
        <f>'Premissas de Custo'!$D$68*Capex!AR$51/1000/1000</f>
        <v>3.6274346170000005</v>
      </c>
      <c r="AQ73" s="59">
        <f>'Premissas de Custo'!$D$68*Capex!AS$51/1000/1000</f>
        <v>3.6274346170000005</v>
      </c>
      <c r="AR73" s="59">
        <f>'Premissas de Custo'!$D$68*Capex!AT$51/1000/1000</f>
        <v>3.6274346170000005</v>
      </c>
      <c r="AS73" s="59">
        <f>'Premissas de Custo'!$D$68*Capex!AU$51/1000/1000</f>
        <v>3.6274346170000005</v>
      </c>
      <c r="AT73" s="59">
        <f>'Premissas de Custo'!$D$68*Capex!AV$51/1000/1000</f>
        <v>3.6274346170000005</v>
      </c>
      <c r="AU73" s="59">
        <f>'Premissas de Custo'!$D$68*Capex!AW$51/1000/1000</f>
        <v>3.6274346170000005</v>
      </c>
      <c r="AV73" s="59">
        <f>'Premissas de Custo'!$D$68*Capex!AX$51/1000/1000</f>
        <v>3.6274346170000005</v>
      </c>
      <c r="AW73" s="59">
        <f>'Premissas de Custo'!$D$68*Capex!AY$51/1000/1000</f>
        <v>3.6274346170000005</v>
      </c>
      <c r="AX73" s="59">
        <f>'Premissas de Custo'!$D$68*Capex!AZ$51/1000/1000</f>
        <v>3.6274346170000005</v>
      </c>
      <c r="AY73" s="59">
        <f>'Premissas de Custo'!$D$68*Capex!BA$51/1000/1000</f>
        <v>3.6274346170000005</v>
      </c>
      <c r="AZ73" s="59">
        <f>'Premissas de Custo'!$D$68*Capex!BB$51/1000/1000</f>
        <v>3.6274346170000005</v>
      </c>
      <c r="BA73" s="59">
        <f>'Premissas de Custo'!$D$68*Capex!BC$51/1000/1000</f>
        <v>3.6274346170000005</v>
      </c>
      <c r="BB73" s="59">
        <f>'Premissas de Custo'!$D$68*Capex!BD$51/1000/1000</f>
        <v>3.6274346170000005</v>
      </c>
      <c r="BC73" s="59">
        <f>'Premissas de Custo'!$D$68*Capex!BE$51/1000/1000</f>
        <v>3.6274346170000005</v>
      </c>
      <c r="BD73" s="59">
        <f>'Premissas de Custo'!$D$68*Capex!BF$51/1000/1000</f>
        <v>3.6274346170000005</v>
      </c>
      <c r="BE73" s="59">
        <f>'Premissas de Custo'!$D$68*Capex!BG$51/1000/1000</f>
        <v>3.6274346170000005</v>
      </c>
      <c r="BF73" s="59">
        <f>'Premissas de Custo'!$D$68*Capex!BH$51/1000/1000</f>
        <v>3.6274346170000005</v>
      </c>
      <c r="BG73" s="59">
        <f>'Premissas de Custo'!$D$68*Capex!BI$51/1000/1000</f>
        <v>3.6274346170000005</v>
      </c>
      <c r="BH73" s="59">
        <f>'Premissas de Custo'!$D$68*Capex!BJ$51/1000/1000</f>
        <v>3.6274346170000005</v>
      </c>
      <c r="BI73" s="59">
        <f>'Premissas de Custo'!$D$68*Capex!BK$51/1000/1000</f>
        <v>3.6274346170000005</v>
      </c>
      <c r="BJ73" s="59">
        <f>'Premissas de Custo'!$D$68*Capex!BL$51/1000/1000</f>
        <v>3.6274346170000005</v>
      </c>
      <c r="BK73" s="59">
        <f>'Premissas de Custo'!$D$68*Capex!BM$51/1000/1000</f>
        <v>3.6274346170000005</v>
      </c>
      <c r="BL73" s="59">
        <f>'Premissas de Custo'!$D$68*Capex!BN$51/1000/1000</f>
        <v>3.6274346170000005</v>
      </c>
      <c r="BM73" s="59">
        <f>'Premissas de Custo'!$D$68*Capex!BO$51/1000/1000</f>
        <v>3.6274346170000005</v>
      </c>
      <c r="BN73" s="59">
        <f>'Premissas de Custo'!$D$68*Capex!BP$51/1000/1000</f>
        <v>3.6274346170000005</v>
      </c>
      <c r="BO73" s="59">
        <f>'Premissas de Custo'!$D$68*Capex!BQ$51/1000/1000</f>
        <v>3.6274346170000005</v>
      </c>
      <c r="BP73" s="59">
        <f>'Premissas de Custo'!$D$68*Capex!BR$51/1000/1000</f>
        <v>3.6274346170000005</v>
      </c>
      <c r="BQ73" s="408"/>
    </row>
    <row r="74" spans="1:72" s="2" customFormat="1" ht="14.4" x14ac:dyDescent="0.3">
      <c r="A74" s="167"/>
      <c r="B74" s="168" t="s">
        <v>111</v>
      </c>
      <c r="C74" s="169" t="s">
        <v>8</v>
      </c>
      <c r="D74" s="59"/>
      <c r="E74" s="59"/>
      <c r="F74" s="59"/>
      <c r="G74" s="59"/>
      <c r="H74" s="59"/>
      <c r="I74" s="59"/>
      <c r="J74" s="59"/>
      <c r="K74" s="59">
        <f>'Premissas de Custo'!$D$69*Capex!M$50/1000/1000</f>
        <v>5.7100608353721123</v>
      </c>
      <c r="L74" s="59">
        <f>'Premissas de Custo'!$D$69*Capex!N$50/1000/1000</f>
        <v>6.8925593467305779</v>
      </c>
      <c r="M74" s="59">
        <f>'Premissas de Custo'!$D$69*Capex!O$50/1000/1000</f>
        <v>8.0750578580890409</v>
      </c>
      <c r="N74" s="59">
        <f>'Premissas de Custo'!$D$69*Capex!P$50/1000/1000</f>
        <v>8.0750578580890409</v>
      </c>
      <c r="O74" s="59">
        <f>'Premissas de Custo'!$D$69*Capex!Q$50/1000/1000</f>
        <v>8.0750578580890409</v>
      </c>
      <c r="P74" s="59">
        <f>'Premissas de Custo'!$D$69*Capex!R$50/1000/1000</f>
        <v>8.0750578580890409</v>
      </c>
      <c r="Q74" s="59">
        <f>'Premissas de Custo'!$D$69*Capex!S$50/1000/1000</f>
        <v>8.0750578580890409</v>
      </c>
      <c r="R74" s="59">
        <f>'Premissas de Custo'!$D$69*Capex!T$50/1000/1000</f>
        <v>8.0750578580890409</v>
      </c>
      <c r="S74" s="59">
        <f>'Premissas de Custo'!$D$69*Capex!U$50/1000/1000</f>
        <v>8.0750578580890409</v>
      </c>
      <c r="T74" s="59">
        <f>'Premissas de Custo'!$D$69*Capex!V$50/1000/1000</f>
        <v>8.0750578580890409</v>
      </c>
      <c r="U74" s="59">
        <f>'Premissas de Custo'!$D$69*Capex!W$50/1000/1000</f>
        <v>8.0750578580890409</v>
      </c>
      <c r="V74" s="59">
        <f>'Premissas de Custo'!$D$69*Capex!X$50/1000/1000</f>
        <v>8.0750578580890409</v>
      </c>
      <c r="W74" s="59">
        <f>'Premissas de Custo'!$D$69*Capex!Y$50/1000/1000</f>
        <v>8.6658067167391568</v>
      </c>
      <c r="X74" s="59">
        <f>'Premissas de Custo'!$D$69*Capex!Z$50/1000/1000</f>
        <v>9.2565555753892728</v>
      </c>
      <c r="Y74" s="59">
        <f>'Premissas de Custo'!$D$69*Capex!AA$50/1000/1000</f>
        <v>9.2565555753892728</v>
      </c>
      <c r="Z74" s="59">
        <f>'Premissas de Custo'!$D$69*Capex!AB$50/1000/1000</f>
        <v>9.2565555753892728</v>
      </c>
      <c r="AA74" s="59">
        <f>'Premissas de Custo'!$D$69*Capex!AC$50/1000/1000</f>
        <v>9.2565555753892728</v>
      </c>
      <c r="AB74" s="59">
        <f>'Premissas de Custo'!$D$69*Capex!AD$50/1000/1000</f>
        <v>9.2565555753892728</v>
      </c>
      <c r="AC74" s="59">
        <f>'Premissas de Custo'!$D$69*Capex!AE$50/1000/1000</f>
        <v>9.2565555753892728</v>
      </c>
      <c r="AD74" s="59">
        <f>'Premissas de Custo'!$D$69*Capex!AF$50/1000/1000</f>
        <v>9.2565555753892728</v>
      </c>
      <c r="AE74" s="59">
        <f>'Premissas de Custo'!$D$69*Capex!AG$50/1000/1000</f>
        <v>9.2565555753892728</v>
      </c>
      <c r="AF74" s="59">
        <f>'Premissas de Custo'!$D$69*Capex!AH$50/1000/1000</f>
        <v>9.2565555753892728</v>
      </c>
      <c r="AG74" s="59">
        <f>'Premissas de Custo'!$D$69*Capex!AI$50/1000/1000</f>
        <v>9.2565555753892728</v>
      </c>
      <c r="AH74" s="59">
        <f>'Premissas de Custo'!$D$69*Capex!AJ$50/1000/1000</f>
        <v>9.2565555753892728</v>
      </c>
      <c r="AI74" s="59">
        <f>'Premissas de Custo'!$D$69*Capex!AK$50/1000/1000</f>
        <v>9.2565555753892728</v>
      </c>
      <c r="AJ74" s="59">
        <f>'Premissas de Custo'!$D$69*Capex!AL$50/1000/1000</f>
        <v>9.2565555753892728</v>
      </c>
      <c r="AK74" s="59">
        <f>'Premissas de Custo'!$D$69*Capex!AM$50/1000/1000</f>
        <v>9.2565555753892728</v>
      </c>
      <c r="AL74" s="59">
        <f>'Premissas de Custo'!$D$69*Capex!AN$50/1000/1000</f>
        <v>9.2565555753892728</v>
      </c>
      <c r="AM74" s="59">
        <f>'Premissas de Custo'!$D$69*Capex!AO$50/1000/1000</f>
        <v>9.2565555753892728</v>
      </c>
      <c r="AN74" s="59">
        <f>'Premissas de Custo'!$D$69*Capex!AP$50/1000/1000</f>
        <v>9.2565555753892728</v>
      </c>
      <c r="AO74" s="59">
        <f>'Premissas de Custo'!$D$69*Capex!AQ$50/1000/1000</f>
        <v>9.2565555753892728</v>
      </c>
      <c r="AP74" s="59">
        <f>'Premissas de Custo'!$D$69*Capex!AR$50/1000/1000</f>
        <v>9.2565555753892728</v>
      </c>
      <c r="AQ74" s="59">
        <f>'Premissas de Custo'!$D$69*Capex!AS$50/1000/1000</f>
        <v>9.2565555753892728</v>
      </c>
      <c r="AR74" s="59">
        <f>'Premissas de Custo'!$D$69*Capex!AT$50/1000/1000</f>
        <v>9.2565555753892728</v>
      </c>
      <c r="AS74" s="59">
        <f>'Premissas de Custo'!$D$69*Capex!AU$50/1000/1000</f>
        <v>9.2565555753892728</v>
      </c>
      <c r="AT74" s="59">
        <f>'Premissas de Custo'!$D$69*Capex!AV$50/1000/1000</f>
        <v>9.2565555753892728</v>
      </c>
      <c r="AU74" s="59">
        <f>'Premissas de Custo'!$D$69*Capex!AW$50/1000/1000</f>
        <v>9.2565555753892728</v>
      </c>
      <c r="AV74" s="59">
        <f>'Premissas de Custo'!$D$69*Capex!AX$50/1000/1000</f>
        <v>9.2565555753892728</v>
      </c>
      <c r="AW74" s="59">
        <f>'Premissas de Custo'!$D$69*Capex!AY$50/1000/1000</f>
        <v>9.2565555753892728</v>
      </c>
      <c r="AX74" s="59">
        <f>'Premissas de Custo'!$D$69*Capex!AZ$50/1000/1000</f>
        <v>9.2565555753892728</v>
      </c>
      <c r="AY74" s="59">
        <f>'Premissas de Custo'!$D$69*Capex!BA$50/1000/1000</f>
        <v>9.2565555753892728</v>
      </c>
      <c r="AZ74" s="59">
        <f>'Premissas de Custo'!$D$69*Capex!BB$50/1000/1000</f>
        <v>9.2565555753892728</v>
      </c>
      <c r="BA74" s="59">
        <f>'Premissas de Custo'!$D$69*Capex!BC$50/1000/1000</f>
        <v>9.2565555753892728</v>
      </c>
      <c r="BB74" s="59">
        <f>'Premissas de Custo'!$D$69*Capex!BD$50/1000/1000</f>
        <v>9.2565555753892728</v>
      </c>
      <c r="BC74" s="59">
        <f>'Premissas de Custo'!$D$69*Capex!BE$50/1000/1000</f>
        <v>9.2565555753892728</v>
      </c>
      <c r="BD74" s="59">
        <f>'Premissas de Custo'!$D$69*Capex!BF$50/1000/1000</f>
        <v>9.2565555753892728</v>
      </c>
      <c r="BE74" s="59">
        <f>'Premissas de Custo'!$D$69*Capex!BG$50/1000/1000</f>
        <v>9.2565555753892728</v>
      </c>
      <c r="BF74" s="59">
        <f>'Premissas de Custo'!$D$69*Capex!BH$50/1000/1000</f>
        <v>9.2565555753892728</v>
      </c>
      <c r="BG74" s="59">
        <f>'Premissas de Custo'!$D$69*Capex!BI$50/1000/1000</f>
        <v>9.2565555753892728</v>
      </c>
      <c r="BH74" s="59">
        <f>'Premissas de Custo'!$D$69*Capex!BJ$50/1000/1000</f>
        <v>9.2565555753892728</v>
      </c>
      <c r="BI74" s="59">
        <f>'Premissas de Custo'!$D$69*Capex!BK$50/1000/1000</f>
        <v>9.2565555753892728</v>
      </c>
      <c r="BJ74" s="59">
        <f>'Premissas de Custo'!$D$69*Capex!BL$50/1000/1000</f>
        <v>9.2565555753892728</v>
      </c>
      <c r="BK74" s="59">
        <f>'Premissas de Custo'!$D$69*Capex!BM$50/1000/1000</f>
        <v>9.2565555753892728</v>
      </c>
      <c r="BL74" s="59">
        <f>'Premissas de Custo'!$D$69*Capex!BN$50/1000/1000</f>
        <v>9.2565555753892728</v>
      </c>
      <c r="BM74" s="59">
        <f>'Premissas de Custo'!$D$69*Capex!BO$50/1000/1000</f>
        <v>9.2565555753892728</v>
      </c>
      <c r="BN74" s="59">
        <f>'Premissas de Custo'!$D$69*Capex!BP$50/1000/1000</f>
        <v>9.2565555753892728</v>
      </c>
      <c r="BO74" s="59">
        <f>'Premissas de Custo'!$D$69*Capex!BQ$50/1000/1000</f>
        <v>9.2565555753892728</v>
      </c>
      <c r="BP74" s="59">
        <f>'Premissas de Custo'!$D$69*Capex!BR$50/1000/1000</f>
        <v>9.2565555753892728</v>
      </c>
      <c r="BQ74" s="408"/>
    </row>
    <row r="75" spans="1:72" s="2" customFormat="1" ht="14.4" x14ac:dyDescent="0.3">
      <c r="A75" s="167"/>
      <c r="B75" s="168" t="s">
        <v>88</v>
      </c>
      <c r="C75" s="169" t="s">
        <v>8</v>
      </c>
      <c r="D75" s="59"/>
      <c r="E75" s="59"/>
      <c r="F75" s="59"/>
      <c r="G75" s="59"/>
      <c r="H75" s="59"/>
      <c r="I75" s="59"/>
      <c r="J75" s="59"/>
      <c r="K75" s="59">
        <f>'Premissas de Custo'!$D$70*Capex!M$52/1000/1000</f>
        <v>0.2306307660950688</v>
      </c>
      <c r="L75" s="59">
        <f>'Premissas de Custo'!$D$70*Capex!N$52/1000/1000</f>
        <v>0.2783921727496983</v>
      </c>
      <c r="M75" s="59">
        <f>'Premissas de Custo'!$D$70*Capex!O$52/1000/1000</f>
        <v>0.32615357940432782</v>
      </c>
      <c r="N75" s="59">
        <f>'Premissas de Custo'!$D$70*Capex!P$52/1000/1000</f>
        <v>0.32615357940432782</v>
      </c>
      <c r="O75" s="59">
        <f>'Premissas de Custo'!$D$70*Capex!Q$52/1000/1000</f>
        <v>0.32615357940432782</v>
      </c>
      <c r="P75" s="59">
        <f>'Premissas de Custo'!$D$70*Capex!R$52/1000/1000</f>
        <v>0.32615357940432782</v>
      </c>
      <c r="Q75" s="59">
        <f>'Premissas de Custo'!$D$70*Capex!S$52/1000/1000</f>
        <v>0.32615357940432782</v>
      </c>
      <c r="R75" s="59">
        <f>'Premissas de Custo'!$D$70*Capex!T$52/1000/1000</f>
        <v>0.32615357940432782</v>
      </c>
      <c r="S75" s="59">
        <f>'Premissas de Custo'!$D$70*Capex!U$52/1000/1000</f>
        <v>0.32615357940432782</v>
      </c>
      <c r="T75" s="59">
        <f>'Premissas de Custo'!$D$70*Capex!V$52/1000/1000</f>
        <v>0.32615357940432782</v>
      </c>
      <c r="U75" s="59">
        <f>'Premissas de Custo'!$D$70*Capex!W$52/1000/1000</f>
        <v>0.32615357940432782</v>
      </c>
      <c r="V75" s="59">
        <f>'Premissas de Custo'!$D$70*Capex!X$52/1000/1000</f>
        <v>0.32615357940432782</v>
      </c>
      <c r="W75" s="59">
        <f>'Premissas de Custo'!$D$70*Capex!Y$52/1000/1000</f>
        <v>0.35001407157216385</v>
      </c>
      <c r="X75" s="59">
        <f>'Premissas de Custo'!$D$70*Capex!Z$52/1000/1000</f>
        <v>0.37387456374</v>
      </c>
      <c r="Y75" s="59">
        <f>'Premissas de Custo'!$D$70*Capex!AA$52/1000/1000</f>
        <v>0.37387456374</v>
      </c>
      <c r="Z75" s="59">
        <f>'Premissas de Custo'!$D$70*Capex!AB$52/1000/1000</f>
        <v>0.37387456374</v>
      </c>
      <c r="AA75" s="59">
        <f>'Premissas de Custo'!$D$70*Capex!AC$52/1000/1000</f>
        <v>0.37387456374</v>
      </c>
      <c r="AB75" s="59">
        <f>'Premissas de Custo'!$D$70*Capex!AD$52/1000/1000</f>
        <v>0.37387456374</v>
      </c>
      <c r="AC75" s="59">
        <f>'Premissas de Custo'!$D$70*Capex!AE$52/1000/1000</f>
        <v>0.37387456374</v>
      </c>
      <c r="AD75" s="59">
        <f>'Premissas de Custo'!$D$70*Capex!AF$52/1000/1000</f>
        <v>0.37387456374</v>
      </c>
      <c r="AE75" s="59">
        <f>'Premissas de Custo'!$D$70*Capex!AG$52/1000/1000</f>
        <v>0.37387456374</v>
      </c>
      <c r="AF75" s="59">
        <f>'Premissas de Custo'!$D$70*Capex!AH$52/1000/1000</f>
        <v>0.37387456374</v>
      </c>
      <c r="AG75" s="59">
        <f>'Premissas de Custo'!$D$70*Capex!AI$52/1000/1000</f>
        <v>0.37387456374</v>
      </c>
      <c r="AH75" s="59">
        <f>'Premissas de Custo'!$D$70*Capex!AJ$52/1000/1000</f>
        <v>0.37387456374</v>
      </c>
      <c r="AI75" s="59">
        <f>'Premissas de Custo'!$D$70*Capex!AK$52/1000/1000</f>
        <v>0.37387456374</v>
      </c>
      <c r="AJ75" s="59">
        <f>'Premissas de Custo'!$D$70*Capex!AL$52/1000/1000</f>
        <v>0.37387456374</v>
      </c>
      <c r="AK75" s="59">
        <f>'Premissas de Custo'!$D$70*Capex!AM$52/1000/1000</f>
        <v>0.37387456374</v>
      </c>
      <c r="AL75" s="59">
        <f>'Premissas de Custo'!$D$70*Capex!AN$52/1000/1000</f>
        <v>0.37387456374</v>
      </c>
      <c r="AM75" s="59">
        <f>'Premissas de Custo'!$D$70*Capex!AO$52/1000/1000</f>
        <v>0.37387456374</v>
      </c>
      <c r="AN75" s="59">
        <f>'Premissas de Custo'!$D$70*Capex!AP$52/1000/1000</f>
        <v>0.37387456374</v>
      </c>
      <c r="AO75" s="59">
        <f>'Premissas de Custo'!$D$70*Capex!AQ$52/1000/1000</f>
        <v>0.37387456374</v>
      </c>
      <c r="AP75" s="59">
        <f>'Premissas de Custo'!$D$70*Capex!AR$52/1000/1000</f>
        <v>0.37387456374</v>
      </c>
      <c r="AQ75" s="59">
        <f>'Premissas de Custo'!$D$70*Capex!AS$52/1000/1000</f>
        <v>0.37387456374</v>
      </c>
      <c r="AR75" s="59">
        <f>'Premissas de Custo'!$D$70*Capex!AT$52/1000/1000</f>
        <v>0.37387456374</v>
      </c>
      <c r="AS75" s="59">
        <f>'Premissas de Custo'!$D$70*Capex!AU$52/1000/1000</f>
        <v>0.37387456374</v>
      </c>
      <c r="AT75" s="59">
        <f>'Premissas de Custo'!$D$70*Capex!AV$52/1000/1000</f>
        <v>0.37387456374</v>
      </c>
      <c r="AU75" s="59">
        <f>'Premissas de Custo'!$D$70*Capex!AW$52/1000/1000</f>
        <v>0.37387456374</v>
      </c>
      <c r="AV75" s="59">
        <f>'Premissas de Custo'!$D$70*Capex!AX$52/1000/1000</f>
        <v>0.37387456374</v>
      </c>
      <c r="AW75" s="59">
        <f>'Premissas de Custo'!$D$70*Capex!AY$52/1000/1000</f>
        <v>0.37387456374</v>
      </c>
      <c r="AX75" s="59">
        <f>'Premissas de Custo'!$D$70*Capex!AZ$52/1000/1000</f>
        <v>0.37387456374</v>
      </c>
      <c r="AY75" s="59">
        <f>'Premissas de Custo'!$D$70*Capex!BA$52/1000/1000</f>
        <v>0.37387456374</v>
      </c>
      <c r="AZ75" s="59">
        <f>'Premissas de Custo'!$D$70*Capex!BB$52/1000/1000</f>
        <v>0.37387456374</v>
      </c>
      <c r="BA75" s="59">
        <f>'Premissas de Custo'!$D$70*Capex!BC$52/1000/1000</f>
        <v>0.37387456374</v>
      </c>
      <c r="BB75" s="59">
        <f>'Premissas de Custo'!$D$70*Capex!BD$52/1000/1000</f>
        <v>0.37387456374</v>
      </c>
      <c r="BC75" s="59">
        <f>'Premissas de Custo'!$D$70*Capex!BE$52/1000/1000</f>
        <v>0.37387456374</v>
      </c>
      <c r="BD75" s="59">
        <f>'Premissas de Custo'!$D$70*Capex!BF$52/1000/1000</f>
        <v>0.37387456374</v>
      </c>
      <c r="BE75" s="59">
        <f>'Premissas de Custo'!$D$70*Capex!BG$52/1000/1000</f>
        <v>0.37387456374</v>
      </c>
      <c r="BF75" s="59">
        <f>'Premissas de Custo'!$D$70*Capex!BH$52/1000/1000</f>
        <v>0.37387456374</v>
      </c>
      <c r="BG75" s="59">
        <f>'Premissas de Custo'!$D$70*Capex!BI$52/1000/1000</f>
        <v>0.37387456374</v>
      </c>
      <c r="BH75" s="59">
        <f>'Premissas de Custo'!$D$70*Capex!BJ$52/1000/1000</f>
        <v>0.37387456374</v>
      </c>
      <c r="BI75" s="59">
        <f>'Premissas de Custo'!$D$70*Capex!BK$52/1000/1000</f>
        <v>0.37387456374</v>
      </c>
      <c r="BJ75" s="59">
        <f>'Premissas de Custo'!$D$70*Capex!BL$52/1000/1000</f>
        <v>0.37387456374</v>
      </c>
      <c r="BK75" s="59">
        <f>'Premissas de Custo'!$D$70*Capex!BM$52/1000/1000</f>
        <v>0.37387456374</v>
      </c>
      <c r="BL75" s="59">
        <f>'Premissas de Custo'!$D$70*Capex!BN$52/1000/1000</f>
        <v>0.37387456374</v>
      </c>
      <c r="BM75" s="59">
        <f>'Premissas de Custo'!$D$70*Capex!BO$52/1000/1000</f>
        <v>0.37387456374</v>
      </c>
      <c r="BN75" s="59">
        <f>'Premissas de Custo'!$D$70*Capex!BP$52/1000/1000</f>
        <v>0.37387456374</v>
      </c>
      <c r="BO75" s="59">
        <f>'Premissas de Custo'!$D$70*Capex!BQ$52/1000/1000</f>
        <v>0.37387456374</v>
      </c>
      <c r="BP75" s="59">
        <f>'Premissas de Custo'!$D$70*Capex!BR$52/1000/1000</f>
        <v>0.37387456374</v>
      </c>
      <c r="BQ75" s="408"/>
    </row>
    <row r="76" spans="1:72" s="116" customFormat="1" ht="14.4" x14ac:dyDescent="0.3">
      <c r="A76" s="35"/>
      <c r="B76" s="275" t="s">
        <v>328</v>
      </c>
      <c r="C76" s="27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269"/>
      <c r="BR76" s="269"/>
      <c r="BS76" s="269"/>
      <c r="BT76" s="283"/>
    </row>
    <row r="77" spans="1:72" s="116" customFormat="1" ht="14.4" x14ac:dyDescent="0.3">
      <c r="A77" s="35"/>
      <c r="B77" s="271" t="str">
        <f>B76</f>
        <v>Energia elétrica</v>
      </c>
      <c r="C77" s="169" t="s">
        <v>8</v>
      </c>
      <c r="D77" s="59"/>
      <c r="E77" s="59"/>
      <c r="F77" s="59"/>
      <c r="G77" s="59"/>
      <c r="H77" s="59"/>
      <c r="I77" s="59"/>
      <c r="J77" s="59"/>
      <c r="K77" s="59">
        <f>'Premissas de Custo'!$D$72*'Premissas de Custo'!$F$72*Capex!M35*1000</f>
        <v>25.780497930420029</v>
      </c>
      <c r="L77" s="59">
        <f>'Premissas de Custo'!$D$72*'Premissas de Custo'!$F$72*Capex!N35*1000</f>
        <v>32.909239840625787</v>
      </c>
      <c r="M77" s="59">
        <f>'Premissas de Custo'!$D$72*'Premissas de Custo'!$F$72*Capex!O35*1000</f>
        <v>39.724425920677874</v>
      </c>
      <c r="N77" s="59">
        <f>'Premissas de Custo'!$D$72*'Premissas de Custo'!$F$72*Capex!P35*1000</f>
        <v>39.724425920677874</v>
      </c>
      <c r="O77" s="59">
        <f>'Premissas de Custo'!$D$72*'Premissas de Custo'!$F$72*Capex!Q35*1000</f>
        <v>46.539612000729967</v>
      </c>
      <c r="P77" s="59">
        <f>'Premissas de Custo'!$D$72*'Premissas de Custo'!$F$72*Capex!R35*1000</f>
        <v>46.539612000729967</v>
      </c>
      <c r="Q77" s="59">
        <f>'Premissas de Custo'!$D$72*'Premissas de Custo'!$F$72*Capex!S35*1000</f>
        <v>46.539612000729967</v>
      </c>
      <c r="R77" s="59">
        <f>'Premissas de Custo'!$D$72*'Premissas de Custo'!$F$72*Capex!T35*1000</f>
        <v>46.539612000729967</v>
      </c>
      <c r="S77" s="59">
        <f>'Premissas de Custo'!$D$72*'Premissas de Custo'!$F$72*Capex!U35*1000</f>
        <v>46.539612000729967</v>
      </c>
      <c r="T77" s="59">
        <f>'Premissas de Custo'!$D$72*'Premissas de Custo'!$F$72*Capex!V35*1000</f>
        <v>46.539612000729967</v>
      </c>
      <c r="U77" s="59">
        <f>'Premissas de Custo'!$D$72*'Premissas de Custo'!$F$72*Capex!W35*1000</f>
        <v>46.539612000729967</v>
      </c>
      <c r="V77" s="59">
        <f>'Premissas de Custo'!$D$72*'Premissas de Custo'!$F$72*Capex!X35*1000</f>
        <v>46.539612000729967</v>
      </c>
      <c r="W77" s="59">
        <f>'Premissas de Custo'!$D$72*'Premissas de Custo'!$F$72*Capex!Y35*1000</f>
        <v>46.539612000729967</v>
      </c>
      <c r="X77" s="59">
        <f>'Premissas de Custo'!$D$72*'Premissas de Custo'!$F$72*Capex!Z35*1000</f>
        <v>49.944321063453231</v>
      </c>
      <c r="Y77" s="59">
        <f>'Premissas de Custo'!$D$72*'Premissas de Custo'!$F$72*Capex!AA35*1000</f>
        <v>53.349030126176501</v>
      </c>
      <c r="Z77" s="59">
        <f>'Premissas de Custo'!$D$72*'Premissas de Custo'!$F$72*Capex!AB35*1000</f>
        <v>53.349030126176501</v>
      </c>
      <c r="AA77" s="59">
        <f>'Premissas de Custo'!$D$72*'Premissas de Custo'!$F$72*Capex!AC35*1000</f>
        <v>53.349030126176501</v>
      </c>
      <c r="AB77" s="59">
        <f>'Premissas de Custo'!$D$72*'Premissas de Custo'!$F$72*Capex!AD35*1000</f>
        <v>53.349030126176501</v>
      </c>
      <c r="AC77" s="59">
        <f>'Premissas de Custo'!$D$72*'Premissas de Custo'!$F$72*Capex!AE35*1000</f>
        <v>53.349030126176501</v>
      </c>
      <c r="AD77" s="59">
        <f>'Premissas de Custo'!$D$72*'Premissas de Custo'!$F$72*Capex!AF35*1000</f>
        <v>53.349030126176501</v>
      </c>
      <c r="AE77" s="59">
        <f>'Premissas de Custo'!$D$72*'Premissas de Custo'!$F$72*Capex!AG35*1000</f>
        <v>53.349030126176501</v>
      </c>
      <c r="AF77" s="59">
        <f>'Premissas de Custo'!$D$72*'Premissas de Custo'!$F$72*Capex!AH35*1000</f>
        <v>53.349030126176501</v>
      </c>
      <c r="AG77" s="59">
        <f>'Premissas de Custo'!$D$72*'Premissas de Custo'!$F$72*Capex!AI35*1000</f>
        <v>53.349030126176501</v>
      </c>
      <c r="AH77" s="59">
        <f>'Premissas de Custo'!$D$72*'Premissas de Custo'!$F$72*Capex!AJ35*1000</f>
        <v>53.349030126176501</v>
      </c>
      <c r="AI77" s="59">
        <f>'Premissas de Custo'!$D$72*'Premissas de Custo'!$F$72*Capex!AK35*1000</f>
        <v>53.349030126176501</v>
      </c>
      <c r="AJ77" s="59">
        <f>'Premissas de Custo'!$D$72*'Premissas de Custo'!$F$72*Capex!AL35*1000</f>
        <v>53.349030126176501</v>
      </c>
      <c r="AK77" s="59">
        <f>'Premissas de Custo'!$D$72*'Premissas de Custo'!$F$72*Capex!AM35*1000</f>
        <v>53.349030126176501</v>
      </c>
      <c r="AL77" s="59">
        <f>'Premissas de Custo'!$D$72*'Premissas de Custo'!$F$72*Capex!AN35*1000</f>
        <v>53.349030126176501</v>
      </c>
      <c r="AM77" s="59">
        <f>'Premissas de Custo'!$D$72*'Premissas de Custo'!$F$72*Capex!AO35*1000</f>
        <v>53.349030126176501</v>
      </c>
      <c r="AN77" s="59">
        <f>'Premissas de Custo'!$D$72*'Premissas de Custo'!$F$72*Capex!AP35*1000</f>
        <v>53.349030126176501</v>
      </c>
      <c r="AO77" s="59">
        <f>'Premissas de Custo'!$D$72*'Premissas de Custo'!$F$72*Capex!AQ35*1000</f>
        <v>53.349030126176501</v>
      </c>
      <c r="AP77" s="59">
        <f>'Premissas de Custo'!$D$72*'Premissas de Custo'!$F$72*Capex!AR35*1000</f>
        <v>53.349030126176501</v>
      </c>
      <c r="AQ77" s="59">
        <f>'Premissas de Custo'!$D$72*'Premissas de Custo'!$F$72*Capex!AS35*1000</f>
        <v>53.349030126176501</v>
      </c>
      <c r="AR77" s="59">
        <f>'Premissas de Custo'!$D$72*'Premissas de Custo'!$F$72*Capex!AT35*1000</f>
        <v>53.349030126176501</v>
      </c>
      <c r="AS77" s="59">
        <f>'Premissas de Custo'!$D$72*'Premissas de Custo'!$F$72*Capex!AU35*1000</f>
        <v>53.349030126176501</v>
      </c>
      <c r="AT77" s="59">
        <f>'Premissas de Custo'!$D$72*'Premissas de Custo'!$F$72*Capex!AV35*1000</f>
        <v>53.349030126176501</v>
      </c>
      <c r="AU77" s="59">
        <f>'Premissas de Custo'!$D$72*'Premissas de Custo'!$F$72*Capex!AW35*1000</f>
        <v>53.349030126176501</v>
      </c>
      <c r="AV77" s="59">
        <f>'Premissas de Custo'!$D$72*'Premissas de Custo'!$F$72*Capex!AX35*1000</f>
        <v>53.349030126176501</v>
      </c>
      <c r="AW77" s="59">
        <f>'Premissas de Custo'!$D$72*'Premissas de Custo'!$F$72*Capex!AY35*1000</f>
        <v>53.349030126176501</v>
      </c>
      <c r="AX77" s="59">
        <f>'Premissas de Custo'!$D$72*'Premissas de Custo'!$F$72*Capex!AZ35*1000</f>
        <v>53.349030126176501</v>
      </c>
      <c r="AY77" s="59">
        <f>'Premissas de Custo'!$D$72*'Premissas de Custo'!$F$72*Capex!BA35*1000</f>
        <v>53.349030126176501</v>
      </c>
      <c r="AZ77" s="59">
        <f>'Premissas de Custo'!$D$72*'Premissas de Custo'!$F$72*Capex!BB35*1000</f>
        <v>53.349030126176501</v>
      </c>
      <c r="BA77" s="59">
        <f>'Premissas de Custo'!$D$72*'Premissas de Custo'!$F$72*Capex!BC35*1000</f>
        <v>53.349030126176501</v>
      </c>
      <c r="BB77" s="59">
        <f>'Premissas de Custo'!$D$72*'Premissas de Custo'!$F$72*Capex!BD35*1000</f>
        <v>53.349030126176501</v>
      </c>
      <c r="BC77" s="59">
        <f>'Premissas de Custo'!$D$72*'Premissas de Custo'!$F$72*Capex!BE35*1000</f>
        <v>53.349030126176501</v>
      </c>
      <c r="BD77" s="59">
        <f>'Premissas de Custo'!$D$72*'Premissas de Custo'!$F$72*Capex!BF35*1000</f>
        <v>53.349030126176501</v>
      </c>
      <c r="BE77" s="59">
        <f>'Premissas de Custo'!$D$72*'Premissas de Custo'!$F$72*Capex!BG35*1000</f>
        <v>53.349030126176501</v>
      </c>
      <c r="BF77" s="59">
        <f>'Premissas de Custo'!$D$72*'Premissas de Custo'!$F$72*Capex!BH35*1000</f>
        <v>53.349030126176501</v>
      </c>
      <c r="BG77" s="59">
        <f>'Premissas de Custo'!$D$72*'Premissas de Custo'!$F$72*Capex!BI35*1000</f>
        <v>53.349030126176501</v>
      </c>
      <c r="BH77" s="59">
        <f>'Premissas de Custo'!$D$72*'Premissas de Custo'!$F$72*Capex!BJ35*1000</f>
        <v>53.349030126176501</v>
      </c>
      <c r="BI77" s="59">
        <f>'Premissas de Custo'!$D$72*'Premissas de Custo'!$F$72*Capex!BK35*1000</f>
        <v>53.349030126176501</v>
      </c>
      <c r="BJ77" s="59">
        <f>'Premissas de Custo'!$D$72*'Premissas de Custo'!$F$72*Capex!BL35*1000</f>
        <v>53.349030126176501</v>
      </c>
      <c r="BK77" s="59">
        <f>'Premissas de Custo'!$D$72*'Premissas de Custo'!$F$72*Capex!BM35*1000</f>
        <v>53.349030126176501</v>
      </c>
      <c r="BL77" s="59">
        <f>'Premissas de Custo'!$D$72*'Premissas de Custo'!$F$72*Capex!BN35*1000</f>
        <v>53.349030126176501</v>
      </c>
      <c r="BM77" s="59">
        <f>'Premissas de Custo'!$D$72*'Premissas de Custo'!$F$72*Capex!BO35*1000</f>
        <v>53.349030126176501</v>
      </c>
      <c r="BN77" s="59">
        <f>'Premissas de Custo'!$D$72*'Premissas de Custo'!$F$72*Capex!BP35*1000</f>
        <v>53.349030126176501</v>
      </c>
      <c r="BO77" s="59">
        <f>'Premissas de Custo'!$D$72*'Premissas de Custo'!$F$72*Capex!BQ35*1000</f>
        <v>53.349030126176501</v>
      </c>
      <c r="BP77" s="59">
        <f>'Premissas de Custo'!$D$72*'Premissas de Custo'!$F$72*Capex!BR35*1000</f>
        <v>53.349030126176501</v>
      </c>
      <c r="BQ77" s="269"/>
      <c r="BR77" s="269"/>
      <c r="BS77" s="269"/>
      <c r="BT77" s="283"/>
    </row>
    <row r="78" spans="1:72" s="116" customFormat="1" ht="14.4" x14ac:dyDescent="0.3">
      <c r="A78" s="35"/>
      <c r="B78" s="275" t="s">
        <v>325</v>
      </c>
      <c r="C78" s="279"/>
      <c r="D78" s="59"/>
      <c r="E78" s="59"/>
      <c r="F78" s="59"/>
      <c r="G78" s="59"/>
      <c r="H78" s="59"/>
      <c r="I78" s="59"/>
      <c r="J78" s="59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269"/>
      <c r="BR78" s="269"/>
      <c r="BS78" s="269"/>
      <c r="BT78" s="283"/>
    </row>
    <row r="79" spans="1:72" s="116" customFormat="1" ht="14.4" x14ac:dyDescent="0.3">
      <c r="A79" s="35"/>
      <c r="B79" s="271" t="s">
        <v>329</v>
      </c>
      <c r="C79" s="169" t="s">
        <v>8</v>
      </c>
      <c r="D79" s="59"/>
      <c r="E79" s="59"/>
      <c r="F79" s="59"/>
      <c r="G79" s="59"/>
      <c r="H79" s="59"/>
      <c r="I79" s="59"/>
      <c r="J79" s="59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269"/>
      <c r="BR79" s="269"/>
      <c r="BS79" s="269"/>
      <c r="BT79" s="283"/>
    </row>
    <row r="80" spans="1:72" ht="14.4" x14ac:dyDescent="0.3">
      <c r="A80" s="66"/>
      <c r="B80" s="90"/>
      <c r="C80" s="91"/>
      <c r="D80" s="478"/>
      <c r="E80" s="478"/>
      <c r="F80" s="478"/>
      <c r="G80" s="91"/>
      <c r="H80" s="91"/>
      <c r="I80" s="91"/>
      <c r="J80" s="92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409"/>
    </row>
    <row r="81" spans="1:69" x14ac:dyDescent="0.25">
      <c r="A81" s="70"/>
      <c r="B81" s="76" t="s">
        <v>22</v>
      </c>
      <c r="C81" s="76" t="s">
        <v>8</v>
      </c>
      <c r="D81" s="99">
        <f t="shared" ref="D81:K81" si="21">SUM(D83:D105)</f>
        <v>0</v>
      </c>
      <c r="E81" s="99">
        <f t="shared" si="21"/>
        <v>0</v>
      </c>
      <c r="F81" s="99">
        <f t="shared" si="21"/>
        <v>0</v>
      </c>
      <c r="G81" s="99">
        <f t="shared" si="21"/>
        <v>0</v>
      </c>
      <c r="H81" s="99">
        <f t="shared" si="21"/>
        <v>0</v>
      </c>
      <c r="I81" s="99">
        <f t="shared" si="21"/>
        <v>0</v>
      </c>
      <c r="J81" s="99">
        <f t="shared" si="21"/>
        <v>0</v>
      </c>
      <c r="K81" s="99">
        <f t="shared" si="21"/>
        <v>244.67918571074432</v>
      </c>
      <c r="L81" s="99">
        <f>SUM(L83:L105)</f>
        <v>600.15332950505922</v>
      </c>
      <c r="M81" s="99">
        <f t="shared" ref="M81:BP81" si="22">SUM(M83:M105)</f>
        <v>857.51331097927186</v>
      </c>
      <c r="N81" s="99">
        <f t="shared" si="22"/>
        <v>1168.7494088261478</v>
      </c>
      <c r="O81" s="99">
        <f t="shared" si="22"/>
        <v>1332.4567524197687</v>
      </c>
      <c r="P81" s="99">
        <f t="shared" si="22"/>
        <v>1363.8302174186674</v>
      </c>
      <c r="Q81" s="99">
        <f t="shared" si="22"/>
        <v>1394.2701260091421</v>
      </c>
      <c r="R81" s="99">
        <f t="shared" si="22"/>
        <v>1423.7713888441542</v>
      </c>
      <c r="S81" s="99">
        <f t="shared" si="22"/>
        <v>1451.9860492679086</v>
      </c>
      <c r="T81" s="99">
        <f t="shared" si="22"/>
        <v>1479.2698046665141</v>
      </c>
      <c r="U81" s="99">
        <f t="shared" si="22"/>
        <v>1530.9247945477093</v>
      </c>
      <c r="V81" s="99">
        <f t="shared" si="22"/>
        <v>1551.6680707546766</v>
      </c>
      <c r="W81" s="99">
        <f t="shared" si="22"/>
        <v>1572.4109262957354</v>
      </c>
      <c r="X81" s="99">
        <f t="shared" si="22"/>
        <v>1592.1909173614974</v>
      </c>
      <c r="Y81" s="99">
        <f t="shared" si="22"/>
        <v>1638.4680161057088</v>
      </c>
      <c r="Z81" s="99">
        <f t="shared" si="22"/>
        <v>1686.0635603465869</v>
      </c>
      <c r="AA81" s="99">
        <f t="shared" si="22"/>
        <v>1722.8304321905136</v>
      </c>
      <c r="AB81" s="99">
        <f t="shared" si="22"/>
        <v>1738.3610840446952</v>
      </c>
      <c r="AC81" s="99">
        <f t="shared" si="22"/>
        <v>1753.1208875969828</v>
      </c>
      <c r="AD81" s="99">
        <f t="shared" si="22"/>
        <v>1767.1542994145755</v>
      </c>
      <c r="AE81" s="99">
        <f t="shared" si="22"/>
        <v>1791.161357605027</v>
      </c>
      <c r="AF81" s="99">
        <f t="shared" si="22"/>
        <v>1803.9548002124859</v>
      </c>
      <c r="AG81" s="99">
        <f t="shared" si="22"/>
        <v>1816.1430747080001</v>
      </c>
      <c r="AH81" s="99">
        <f t="shared" si="22"/>
        <v>1827.7644726291351</v>
      </c>
      <c r="AI81" s="99">
        <f t="shared" si="22"/>
        <v>1838.8552461489062</v>
      </c>
      <c r="AJ81" s="99">
        <f t="shared" si="22"/>
        <v>1849.4495565963864</v>
      </c>
      <c r="AK81" s="99">
        <f t="shared" si="22"/>
        <v>1859.5794654424963</v>
      </c>
      <c r="AL81" s="99">
        <f t="shared" si="22"/>
        <v>1869.2749589590233</v>
      </c>
      <c r="AM81" s="99">
        <f t="shared" si="22"/>
        <v>1878.563998928453</v>
      </c>
      <c r="AN81" s="99">
        <f t="shared" si="22"/>
        <v>1887.4725928992866</v>
      </c>
      <c r="AO81" s="99">
        <f t="shared" si="22"/>
        <v>1907.0921094028583</v>
      </c>
      <c r="AP81" s="99">
        <f t="shared" si="22"/>
        <v>1915.3415343013746</v>
      </c>
      <c r="AQ81" s="99">
        <f t="shared" si="22"/>
        <v>1923.2754905100319</v>
      </c>
      <c r="AR81" s="99">
        <f t="shared" si="22"/>
        <v>1930.9131995523958</v>
      </c>
      <c r="AS81" s="99">
        <f t="shared" si="22"/>
        <v>1938.2724040828514</v>
      </c>
      <c r="AT81" s="99">
        <f t="shared" si="22"/>
        <v>1945.3694702565977</v>
      </c>
      <c r="AU81" s="99">
        <f t="shared" si="22"/>
        <v>1952.219487409594</v>
      </c>
      <c r="AV81" s="99">
        <f t="shared" si="22"/>
        <v>1958.8363640363543</v>
      </c>
      <c r="AW81" s="99">
        <f t="shared" si="22"/>
        <v>1965.2329193570304</v>
      </c>
      <c r="AX81" s="99">
        <f t="shared" si="22"/>
        <v>1971.4209700106778</v>
      </c>
      <c r="AY81" s="99">
        <f t="shared" si="22"/>
        <v>1977.3696331321512</v>
      </c>
      <c r="AZ81" s="99">
        <f t="shared" si="22"/>
        <v>1983.172454021405</v>
      </c>
      <c r="BA81" s="99">
        <f t="shared" si="22"/>
        <v>1988.7969966590126</v>
      </c>
      <c r="BB81" s="99">
        <f t="shared" si="22"/>
        <v>1994.2518303457473</v>
      </c>
      <c r="BC81" s="99">
        <f t="shared" si="22"/>
        <v>1999.5448775124007</v>
      </c>
      <c r="BD81" s="99">
        <f t="shared" si="22"/>
        <v>2004.6834698452037</v>
      </c>
      <c r="BE81" s="99">
        <f t="shared" si="22"/>
        <v>2009.6743998720226</v>
      </c>
      <c r="BF81" s="99">
        <f t="shared" si="22"/>
        <v>2014.5239682701542</v>
      </c>
      <c r="BG81" s="99">
        <f t="shared" si="22"/>
        <v>2019.2380271664317</v>
      </c>
      <c r="BH81" s="99">
        <f t="shared" si="22"/>
        <v>2023.8220197029143</v>
      </c>
      <c r="BI81" s="99">
        <f t="shared" si="22"/>
        <v>2028.2431822320909</v>
      </c>
      <c r="BJ81" s="99">
        <f t="shared" si="22"/>
        <v>2032.5454885758622</v>
      </c>
      <c r="BK81" s="99">
        <f t="shared" si="22"/>
        <v>2036.7712807887656</v>
      </c>
      <c r="BL81" s="99">
        <f t="shared" si="22"/>
        <v>2040.8792625208273</v>
      </c>
      <c r="BM81" s="99">
        <f t="shared" si="22"/>
        <v>2044.8794743204726</v>
      </c>
      <c r="BN81" s="99">
        <f t="shared" si="22"/>
        <v>2048.7755634536329</v>
      </c>
      <c r="BO81" s="99">
        <f t="shared" si="22"/>
        <v>2052.570961364198</v>
      </c>
      <c r="BP81" s="99">
        <f t="shared" si="22"/>
        <v>2056.2689022878271</v>
      </c>
      <c r="BQ81" s="318"/>
    </row>
    <row r="82" spans="1:69" ht="14.4" x14ac:dyDescent="0.3">
      <c r="A82" s="66"/>
      <c r="B82" s="93" t="s">
        <v>16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54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75"/>
    </row>
    <row r="83" spans="1:69" s="89" customFormat="1" ht="14.4" x14ac:dyDescent="0.3">
      <c r="A83" s="66"/>
      <c r="B83" s="95" t="s">
        <v>17</v>
      </c>
      <c r="C83" s="84" t="s">
        <v>8</v>
      </c>
      <c r="D83" s="321"/>
      <c r="E83" s="321"/>
      <c r="F83" s="321"/>
      <c r="G83" s="58"/>
      <c r="H83" s="58"/>
      <c r="I83" s="58"/>
      <c r="J83" s="58"/>
      <c r="K83" s="58">
        <f>'Premissas de Custo'!$F$78*'Dados de Demanda'!L18*1000*'Premissas de Custo'!$D$78</f>
        <v>15.788940868199484</v>
      </c>
      <c r="L83" s="58">
        <f>'Premissas de Custo'!$F$78*'Dados de Demanda'!M18*1000*'Premissas de Custo'!$D$78</f>
        <v>26.104110581271282</v>
      </c>
      <c r="M83" s="58">
        <f>'Premissas de Custo'!$F$78*'Dados de Demanda'!N18*1000*'Premissas de Custo'!$D$78</f>
        <v>33.572897539214239</v>
      </c>
      <c r="N83" s="58">
        <f>'Premissas de Custo'!$F$78*'Dados de Demanda'!O18*1000*'Premissas de Custo'!$D$78</f>
        <v>38.799556623516622</v>
      </c>
      <c r="O83" s="58">
        <f>'Premissas de Custo'!$F$78*'Dados de Demanda'!P18*1000*'Premissas de Custo'!$D$78</f>
        <v>42.285227703536755</v>
      </c>
      <c r="P83" s="58">
        <f>'Premissas de Custo'!$F$78*'Dados de Demanda'!Q18*1000*'Premissas de Custo'!$D$78</f>
        <v>43.128686647479874</v>
      </c>
      <c r="Q83" s="58">
        <f>'Premissas de Custo'!$F$78*'Dados de Demanda'!R18*1000*'Premissas de Custo'!$D$78</f>
        <v>43.953116792039857</v>
      </c>
      <c r="R83" s="58">
        <f>'Premissas de Custo'!$F$78*'Dados de Demanda'!S18*1000*'Premissas de Custo'!$D$78</f>
        <v>44.758558339475989</v>
      </c>
      <c r="S83" s="58">
        <f>'Premissas de Custo'!$F$78*'Dados de Demanda'!T18*1000*'Premissas de Custo'!$D$78</f>
        <v>45.529837590256946</v>
      </c>
      <c r="T83" s="58">
        <f>'Premissas de Custo'!$F$78*'Dados de Demanda'!U18*1000*'Premissas de Custo'!$D$78</f>
        <v>46.282298692529352</v>
      </c>
      <c r="U83" s="58">
        <f>'Premissas de Custo'!$F$78*'Dados de Demanda'!V18*1000*'Premissas de Custo'!$D$78</f>
        <v>47.628630286998622</v>
      </c>
      <c r="V83" s="58">
        <f>'Premissas de Custo'!$F$78*'Dados de Demanda'!W18*1000*'Premissas de Custo'!$D$78</f>
        <v>48.147398226813166</v>
      </c>
      <c r="W83" s="58">
        <f>'Premissas de Custo'!$F$78*'Dados de Demanda'!X18*1000*'Premissas de Custo'!$D$78</f>
        <v>48.643583534921781</v>
      </c>
      <c r="X83" s="58">
        <f>'Premissas de Custo'!$F$78*'Dados de Demanda'!Y18*1000*'Premissas de Custo'!$D$78</f>
        <v>49.118048022501284</v>
      </c>
      <c r="Y83" s="58">
        <f>'Premissas de Custo'!$F$78*'Dados de Demanda'!Z18*1000*'Premissas de Custo'!$D$78</f>
        <v>50.089601485327513</v>
      </c>
      <c r="Z83" s="58">
        <f>'Premissas de Custo'!$F$78*'Dados de Demanda'!AA18*1000*'Premissas de Custo'!$D$78</f>
        <v>51.233964011501286</v>
      </c>
      <c r="AA83" s="58">
        <f>'Premissas de Custo'!$F$78*'Dados de Demanda'!AB18*1000*'Premissas de Custo'!$D$78</f>
        <v>52.12712343196543</v>
      </c>
      <c r="AB83" s="58">
        <f>'Premissas de Custo'!$F$78*'Dados de Demanda'!AC18*1000*'Premissas de Custo'!$D$78</f>
        <v>52.529669881785168</v>
      </c>
      <c r="AC83" s="58">
        <f>'Premissas de Custo'!$F$78*'Dados de Demanda'!AD18*1000*'Premissas de Custo'!$D$78</f>
        <v>52.915128347898154</v>
      </c>
      <c r="AD83" s="58">
        <f>'Premissas de Custo'!$F$78*'Dados de Demanda'!AE18*1000*'Premissas de Custo'!$D$78</f>
        <v>53.284472965978182</v>
      </c>
      <c r="AE83" s="58">
        <f>'Premissas de Custo'!$F$78*'Dados de Demanda'!AF18*1000*'Premissas de Custo'!$D$78</f>
        <v>53.890369930570948</v>
      </c>
      <c r="AF83" s="58">
        <f>'Premissas de Custo'!$F$78*'Dados de Demanda'!AG18*1000*'Premissas de Custo'!$D$78</f>
        <v>54.232125620018465</v>
      </c>
      <c r="AG83" s="58">
        <f>'Premissas de Custo'!$F$78*'Dados de Demanda'!AH18*1000*'Premissas de Custo'!$D$78</f>
        <v>54.560417381364125</v>
      </c>
      <c r="AH83" s="58">
        <f>'Premissas de Custo'!$F$78*'Dados de Demanda'!AI18*1000*'Premissas de Custo'!$D$78</f>
        <v>54.876077538713986</v>
      </c>
      <c r="AI83" s="58">
        <f>'Premissas de Custo'!$F$78*'Dados de Demanda'!AJ18*1000*'Premissas de Custo'!$D$78</f>
        <v>55.179893612801102</v>
      </c>
      <c r="AJ83" s="58">
        <f>'Premissas de Custo'!$F$78*'Dados de Demanda'!AK18*1000*'Premissas de Custo'!$D$78</f>
        <v>55.472607556683215</v>
      </c>
      <c r="AK83" s="58">
        <f>'Premissas de Custo'!$F$78*'Dados de Demanda'!AL18*1000*'Premissas de Custo'!$D$78</f>
        <v>55.754915845517552</v>
      </c>
      <c r="AL83" s="58">
        <f>'Premissas de Custo'!$F$78*'Dados de Demanda'!AM18*1000*'Premissas de Custo'!$D$78</f>
        <v>56.027470237222801</v>
      </c>
      <c r="AM83" s="58">
        <f>'Premissas de Custo'!$F$78*'Dados de Demanda'!AN18*1000*'Premissas de Custo'!$D$78</f>
        <v>56.290879046161137</v>
      </c>
      <c r="AN83" s="58">
        <f>'Premissas de Custo'!$F$78*'Dados de Demanda'!AO18*1000*'Premissas de Custo'!$D$78</f>
        <v>56.545708795900843</v>
      </c>
      <c r="AO83" s="58">
        <f>'Premissas de Custo'!$F$78*'Dados de Demanda'!AP18*1000*'Premissas de Custo'!$D$78</f>
        <v>57.054150106075213</v>
      </c>
      <c r="AP83" s="58">
        <f>'Premissas de Custo'!$F$78*'Dados de Demanda'!AQ18*1000*'Premissas de Custo'!$D$78</f>
        <v>57.280924701478668</v>
      </c>
      <c r="AQ83" s="58">
        <f>'Premissas de Custo'!$F$78*'Dados de Demanda'!AR18*1000*'Premissas de Custo'!$D$78</f>
        <v>57.500427897618842</v>
      </c>
      <c r="AR83" s="58">
        <f>'Premissas de Custo'!$F$78*'Dados de Demanda'!AS18*1000*'Premissas de Custo'!$D$78</f>
        <v>57.713081006796763</v>
      </c>
      <c r="AS83" s="58">
        <f>'Premissas de Custo'!$F$78*'Dados de Demanda'!AT18*1000*'Premissas de Custo'!$D$78</f>
        <v>57.919274070922093</v>
      </c>
      <c r="AT83" s="58">
        <f>'Premissas de Custo'!$F$78*'Dados de Demanda'!AU18*1000*'Premissas de Custo'!$D$78</f>
        <v>58.119368059167805</v>
      </c>
      <c r="AU83" s="58">
        <f>'Premissas de Custo'!$F$78*'Dados de Demanda'!AV18*1000*'Premissas de Custo'!$D$78</f>
        <v>58.313696996533658</v>
      </c>
      <c r="AV83" s="58">
        <f>'Premissas de Custo'!$F$78*'Dados de Demanda'!AW18*1000*'Premissas de Custo'!$D$78</f>
        <v>58.502570004044401</v>
      </c>
      <c r="AW83" s="58">
        <f>'Premissas de Custo'!$F$78*'Dados de Demanda'!AX18*1000*'Premissas de Custo'!$D$78</f>
        <v>58.686273237459964</v>
      </c>
      <c r="AX83" s="58">
        <f>'Premissas de Custo'!$F$78*'Dados de Demanda'!AY18*1000*'Premissas de Custo'!$D$78</f>
        <v>58.865071716316926</v>
      </c>
      <c r="AY83" s="58">
        <f>'Premissas de Custo'!$F$78*'Dados de Demanda'!AZ18*1000*'Premissas de Custo'!$D$78</f>
        <v>59.039211039040119</v>
      </c>
      <c r="AZ83" s="58">
        <f>'Premissas de Custo'!$F$78*'Dados de Demanda'!BA18*1000*'Premissas de Custo'!$D$78</f>
        <v>59.208918982917162</v>
      </c>
      <c r="BA83" s="58">
        <f>'Premissas de Custo'!$F$78*'Dados de Demanda'!BB18*1000*'Premissas de Custo'!$D$78</f>
        <v>59.374406990069772</v>
      </c>
      <c r="BB83" s="58">
        <f>'Premissas de Custo'!$F$78*'Dados de Demanda'!BC18*1000*'Premissas de Custo'!$D$78</f>
        <v>59.535871542302722</v>
      </c>
      <c r="BC83" s="58">
        <f>'Premissas de Custo'!$F$78*'Dados de Demanda'!BD18*1000*'Premissas de Custo'!$D$78</f>
        <v>59.693495428978643</v>
      </c>
      <c r="BD83" s="58">
        <f>'Premissas de Custo'!$F$78*'Dados de Demanda'!BE18*1000*'Premissas de Custo'!$D$78</f>
        <v>59.847448912945062</v>
      </c>
      <c r="BE83" s="58">
        <f>'Premissas de Custo'!$F$78*'Dados de Demanda'!BF18*1000*'Premissas de Custo'!$D$78</f>
        <v>59.997890800107598</v>
      </c>
      <c r="BF83" s="58">
        <f>'Premissas de Custo'!$F$78*'Dados de Demanda'!BG18*1000*'Premissas de Custo'!$D$78</f>
        <v>60.144969418566362</v>
      </c>
      <c r="BG83" s="58">
        <f>'Premissas de Custo'!$F$78*'Dados de Demanda'!BH18*1000*'Premissas de Custo'!$D$78</f>
        <v>60.288823513366054</v>
      </c>
      <c r="BH83" s="58">
        <f>'Premissas de Custo'!$F$78*'Dados de Demanda'!BI18*1000*'Premissas de Custo'!$D$78</f>
        <v>60.429583062896782</v>
      </c>
      <c r="BI83" s="58">
        <f>'Premissas de Custo'!$F$78*'Dados de Demanda'!BJ18*1000*'Premissas de Custo'!$D$78</f>
        <v>60.567370022862811</v>
      </c>
      <c r="BJ83" s="58">
        <f>'Premissas de Custo'!$F$78*'Dados de Demanda'!BK18*1000*'Premissas de Custo'!$D$78</f>
        <v>60.700781754954491</v>
      </c>
      <c r="BK83" s="58">
        <f>'Premissas de Custo'!$F$78*'Dados de Demanda'!BL18*1000*'Premissas de Custo'!$D$78</f>
        <v>60.833055320267512</v>
      </c>
      <c r="BL83" s="58">
        <f>'Premissas de Custo'!$F$78*'Dados de Demanda'!BM18*1000*'Premissas de Custo'!$D$78</f>
        <v>60.96243676554586</v>
      </c>
      <c r="BM83" s="58">
        <f>'Premissas de Custo'!$F$78*'Dados de Demanda'!BN18*1000*'Premissas de Custo'!$D$78</f>
        <v>61.089268268274644</v>
      </c>
      <c r="BN83" s="58">
        <f>'Premissas de Custo'!$F$78*'Dados de Demanda'!BO18*1000*'Premissas de Custo'!$D$78</f>
        <v>61.213640814810027</v>
      </c>
      <c r="BO83" s="58">
        <f>'Premissas de Custo'!$F$78*'Dados de Demanda'!BP18*1000*'Premissas de Custo'!$D$78</f>
        <v>61.335640583653188</v>
      </c>
      <c r="BP83" s="58">
        <f>'Premissas de Custo'!$F$78*'Dados de Demanda'!BQ18*1000*'Premissas de Custo'!$D$78</f>
        <v>61.455349329327724</v>
      </c>
      <c r="BQ83" s="407"/>
    </row>
    <row r="84" spans="1:69" ht="14.4" x14ac:dyDescent="0.3">
      <c r="A84" s="66"/>
      <c r="B84" s="95" t="s">
        <v>92</v>
      </c>
      <c r="C84" s="63" t="s">
        <v>8</v>
      </c>
      <c r="D84" s="321"/>
      <c r="E84" s="321"/>
      <c r="F84" s="321"/>
      <c r="G84" s="58"/>
      <c r="H84" s="58"/>
      <c r="I84" s="58"/>
      <c r="J84" s="58"/>
      <c r="K84" s="58">
        <f>'Premissas de Custo'!$F$79*Capex!M$33*'Dados de Demanda'!L18*'Premissas de Custo'!$D$79/1000</f>
        <v>2.4592408921759956</v>
      </c>
      <c r="L84" s="58">
        <f>'Premissas de Custo'!$F$79*Capex!N$33*'Dados de Demanda'!M18*'Premissas de Custo'!$D$79/1000</f>
        <v>4.9079118385681069</v>
      </c>
      <c r="M84" s="58">
        <f>'Premissas de Custo'!$F$79*Capex!O$33*'Dados de Demanda'!N18*'Premissas de Custo'!$D$79/1000</f>
        <v>7.39506176948397</v>
      </c>
      <c r="N84" s="58">
        <f>'Premissas de Custo'!$F$79*Capex!P$33*'Dados de Demanda'!O18*'Premissas de Custo'!$D$79/1000</f>
        <v>8.5463316809148928</v>
      </c>
      <c r="O84" s="58">
        <f>'Premissas de Custo'!$F$79*Capex!Q$33*'Dados de Demanda'!P18*'Premissas de Custo'!$D$79/1000</f>
        <v>9.314116258184244</v>
      </c>
      <c r="P84" s="58">
        <f>'Premissas de Custo'!$F$79*Capex!R$33*'Dados de Demanda'!Q18*'Premissas de Custo'!$D$79/1000</f>
        <v>9.4999039455054675</v>
      </c>
      <c r="Q84" s="58">
        <f>'Premissas de Custo'!$F$79*Capex!S$33*'Dados de Demanda'!R18*'Premissas de Custo'!$D$79/1000</f>
        <v>9.6815001820687421</v>
      </c>
      <c r="R84" s="58">
        <f>'Premissas de Custo'!$F$79*Capex!T$33*'Dados de Demanda'!S18*'Premissas de Custo'!$D$79/1000</f>
        <v>9.8589138231773727</v>
      </c>
      <c r="S84" s="58">
        <f>'Premissas de Custo'!$F$79*Capex!U$33*'Dados de Demanda'!T18*'Premissas de Custo'!$D$79/1000</f>
        <v>10.028802576281997</v>
      </c>
      <c r="T84" s="58">
        <f>'Premissas de Custo'!$F$79*Capex!V$33*'Dados de Demanda'!U18*'Premissas de Custo'!$D$79/1000</f>
        <v>10.194546278443507</v>
      </c>
      <c r="U84" s="58">
        <f>'Premissas de Custo'!$F$79*Capex!W$33*'Dados de Demanda'!V18*'Premissas de Custo'!$D$79/1000</f>
        <v>10.491101119790727</v>
      </c>
      <c r="V84" s="58">
        <f>'Premissas de Custo'!$F$79*Capex!X$33*'Dados de Demanda'!W18*'Premissas de Custo'!$D$79/1000</f>
        <v>10.605369510074155</v>
      </c>
      <c r="W84" s="58">
        <f>'Premissas de Custo'!$F$79*Capex!Y$33*'Dados de Demanda'!X18*'Premissas de Custo'!$D$79/1000</f>
        <v>11.49851875592385</v>
      </c>
      <c r="X84" s="58">
        <f>'Premissas de Custo'!$F$79*Capex!Z$33*'Dados de Demanda'!Y18*'Premissas de Custo'!$D$79/1000</f>
        <v>12.402174866149769</v>
      </c>
      <c r="Y84" s="58">
        <f>'Premissas de Custo'!$F$79*Capex!AA$33*'Dados de Demanda'!Z18*'Premissas de Custo'!$D$79/1000</f>
        <v>12.647489499423965</v>
      </c>
      <c r="Z84" s="58">
        <f>'Premissas de Custo'!$F$79*Capex!AB$33*'Dados de Demanda'!AA18*'Premissas de Custo'!$D$79/1000</f>
        <v>12.936437955872689</v>
      </c>
      <c r="AA84" s="58">
        <f>'Premissas de Custo'!$F$79*Capex!AC$33*'Dados de Demanda'!AB18*'Premissas de Custo'!$D$79/1000</f>
        <v>13.161958304541082</v>
      </c>
      <c r="AB84" s="58">
        <f>'Premissas de Custo'!$F$79*Capex!AD$33*'Dados de Demanda'!AC18*'Premissas de Custo'!$D$79/1000</f>
        <v>13.263600199188952</v>
      </c>
      <c r="AC84" s="58">
        <f>'Premissas de Custo'!$F$79*Capex!AE$33*'Dados de Demanda'!AD18*'Premissas de Custo'!$D$79/1000</f>
        <v>13.360927423963464</v>
      </c>
      <c r="AD84" s="58">
        <f>'Premissas de Custo'!$F$79*Capex!AF$33*'Dados de Demanda'!AE18*'Premissas de Custo'!$D$79/1000</f>
        <v>13.454185945499201</v>
      </c>
      <c r="AE84" s="58">
        <f>'Premissas de Custo'!$F$79*Capex!AG$33*'Dados de Demanda'!AF18*'Premissas de Custo'!$D$79/1000</f>
        <v>13.607173297567964</v>
      </c>
      <c r="AF84" s="58">
        <f>'Premissas de Custo'!$F$79*Capex!AH$33*'Dados de Demanda'!AG18*'Premissas de Custo'!$D$79/1000</f>
        <v>13.693465688912344</v>
      </c>
      <c r="AG84" s="58">
        <f>'Premissas de Custo'!$F$79*Capex!AI$33*'Dados de Demanda'!AH18*'Premissas de Custo'!$D$79/1000</f>
        <v>13.776358474665145</v>
      </c>
      <c r="AH84" s="58">
        <f>'Premissas de Custo'!$F$79*Capex!AJ$33*'Dados de Demanda'!AI18*'Premissas de Custo'!$D$79/1000</f>
        <v>13.856061814421968</v>
      </c>
      <c r="AI84" s="58">
        <f>'Premissas de Custo'!$F$79*Capex!AK$33*'Dados de Demanda'!AJ18*'Premissas de Custo'!$D$79/1000</f>
        <v>13.932774555047359</v>
      </c>
      <c r="AJ84" s="58">
        <f>'Premissas de Custo'!$F$79*Capex!AL$33*'Dados de Demanda'!AK18*'Premissas de Custo'!$D$79/1000</f>
        <v>14.006684037690542</v>
      </c>
      <c r="AK84" s="58">
        <f>'Premissas de Custo'!$F$79*Capex!AM$33*'Dados de Demanda'!AL18*'Premissas de Custo'!$D$79/1000</f>
        <v>14.077966120453342</v>
      </c>
      <c r="AL84" s="58">
        <f>'Premissas de Custo'!$F$79*Capex!AN$33*'Dados de Demanda'!AM18*'Premissas de Custo'!$D$79/1000</f>
        <v>14.146785370455238</v>
      </c>
      <c r="AM84" s="58">
        <f>'Premissas de Custo'!$F$79*Capex!AO$33*'Dados de Demanda'!AN18*'Premissas de Custo'!$D$79/1000</f>
        <v>14.21329538543468</v>
      </c>
      <c r="AN84" s="58">
        <f>'Premissas de Custo'!$F$79*Capex!AP$33*'Dados de Demanda'!AO18*'Premissas de Custo'!$D$79/1000</f>
        <v>14.277639211067186</v>
      </c>
      <c r="AO84" s="58">
        <f>'Premissas de Custo'!$F$79*Capex!AQ$33*'Dados de Demanda'!AP18*'Premissas de Custo'!$D$79/1000</f>
        <v>14.406019272812886</v>
      </c>
      <c r="AP84" s="58">
        <f>'Premissas de Custo'!$F$79*Capex!AR$33*'Dados de Demanda'!AQ18*'Premissas de Custo'!$D$79/1000</f>
        <v>14.463279247519237</v>
      </c>
      <c r="AQ84" s="58">
        <f>'Premissas de Custo'!$F$79*Capex!AS$33*'Dados de Demanda'!AR18*'Premissas de Custo'!$D$79/1000</f>
        <v>14.51870321349122</v>
      </c>
      <c r="AR84" s="58">
        <f>'Premissas de Custo'!$F$79*Capex!AT$33*'Dados de Demanda'!AS18*'Premissas de Custo'!$D$79/1000</f>
        <v>14.572397550950372</v>
      </c>
      <c r="AS84" s="58">
        <f>'Premissas de Custo'!$F$79*Capex!AU$33*'Dados de Demanda'!AT18*'Premissas de Custo'!$D$79/1000</f>
        <v>14.624460744428625</v>
      </c>
      <c r="AT84" s="58">
        <f>'Premissas de Custo'!$F$79*Capex!AV$33*'Dados de Demanda'!AU18*'Premissas de Custo'!$D$79/1000</f>
        <v>14.674983937670175</v>
      </c>
      <c r="AU84" s="58">
        <f>'Premissas de Custo'!$F$79*Capex!AW$33*'Dados de Demanda'!AV18*'Premissas de Custo'!$D$79/1000</f>
        <v>14.724051471088041</v>
      </c>
      <c r="AV84" s="58">
        <f>'Premissas de Custo'!$F$79*Capex!AX$33*'Dados de Demanda'!AW18*'Premissas de Custo'!$D$79/1000</f>
        <v>14.771741396908602</v>
      </c>
      <c r="AW84" s="58">
        <f>'Premissas de Custo'!$F$79*Capex!AY$33*'Dados de Demanda'!AX18*'Premissas de Custo'!$D$79/1000</f>
        <v>14.818125968690712</v>
      </c>
      <c r="AX84" s="58">
        <f>'Premissas de Custo'!$F$79*Capex!AZ$33*'Dados de Demanda'!AY18*'Premissas de Custo'!$D$79/1000</f>
        <v>14.863272103153751</v>
      </c>
      <c r="AY84" s="58">
        <f>'Premissas de Custo'!$F$79*Capex!BA$33*'Dados de Demanda'!AZ18*'Premissas de Custo'!$D$79/1000</f>
        <v>14.907241813238658</v>
      </c>
      <c r="AZ84" s="58">
        <f>'Premissas de Custo'!$F$79*Capex!BB$33*'Dados de Demanda'!BA18*'Premissas de Custo'!$D$79/1000</f>
        <v>14.950092612097228</v>
      </c>
      <c r="BA84" s="58">
        <f>'Premissas de Custo'!$F$79*Capex!BC$33*'Dados de Demanda'!BB18*'Premissas de Custo'!$D$79/1000</f>
        <v>14.991877888295848</v>
      </c>
      <c r="BB84" s="58">
        <f>'Premissas de Custo'!$F$79*Capex!BD$33*'Dados de Demanda'!BC18*'Premissas de Custo'!$D$79/1000</f>
        <v>15.03264725296116</v>
      </c>
      <c r="BC84" s="58">
        <f>'Premissas de Custo'!$F$79*Capex!BE$33*'Dados de Demanda'!BD18*'Premissas de Custo'!$D$79/1000</f>
        <v>15.072446859915029</v>
      </c>
      <c r="BD84" s="58">
        <f>'Premissas de Custo'!$F$79*Capex!BF$33*'Dados de Demanda'!BE18*'Premissas de Custo'!$D$79/1000</f>
        <v>15.111319700068</v>
      </c>
      <c r="BE84" s="58">
        <f>'Premissas de Custo'!$F$79*Capex!BG$33*'Dados de Demanda'!BF18*'Premissas de Custo'!$D$79/1000</f>
        <v>15.14930587148362</v>
      </c>
      <c r="BF84" s="58">
        <f>'Premissas de Custo'!$F$79*Capex!BH$33*'Dados de Demanda'!BG18*'Premissas de Custo'!$D$79/1000</f>
        <v>15.186442826607763</v>
      </c>
      <c r="BG84" s="58">
        <f>'Premissas de Custo'!$F$79*Capex!BI$33*'Dados de Demanda'!BH18*'Premissas de Custo'!$D$79/1000</f>
        <v>15.22276559819063</v>
      </c>
      <c r="BH84" s="58">
        <f>'Premissas de Custo'!$F$79*Capex!BJ$33*'Dados de Demanda'!BI18*'Premissas de Custo'!$D$79/1000</f>
        <v>15.258307005425721</v>
      </c>
      <c r="BI84" s="58">
        <f>'Premissas de Custo'!$F$79*Capex!BK$33*'Dados de Demanda'!BJ18*'Premissas de Custo'!$D$79/1000</f>
        <v>15.293097841799982</v>
      </c>
      <c r="BJ84" s="58">
        <f>'Premissas de Custo'!$F$79*Capex!BL$33*'Dados de Demanda'!BK18*'Premissas de Custo'!$D$79/1000</f>
        <v>15.326783944917088</v>
      </c>
      <c r="BK84" s="58">
        <f>'Premissas de Custo'!$F$79*Capex!BM$33*'Dados de Demanda'!BL18*'Premissas de Custo'!$D$79/1000</f>
        <v>15.36018266398731</v>
      </c>
      <c r="BL84" s="58">
        <f>'Premissas de Custo'!$F$79*Capex!BN$33*'Dados de Demanda'!BM18*'Premissas de Custo'!$D$79/1000</f>
        <v>15.39285113053635</v>
      </c>
      <c r="BM84" s="58">
        <f>'Premissas de Custo'!$F$79*Capex!BO$33*'Dados de Demanda'!BN18*'Premissas de Custo'!$D$79/1000</f>
        <v>15.424875743457823</v>
      </c>
      <c r="BN84" s="58">
        <f>'Premissas de Custo'!$F$79*Capex!BP$33*'Dados de Demanda'!BO18*'Premissas de Custo'!$D$79/1000</f>
        <v>15.456279476561662</v>
      </c>
      <c r="BO84" s="58">
        <f>'Premissas de Custo'!$F$79*Capex!BQ$33*'Dados de Demanda'!BP18*'Premissas de Custo'!$D$79/1000</f>
        <v>15.487084089687363</v>
      </c>
      <c r="BP84" s="58">
        <f>'Premissas de Custo'!$F$79*Capex!BR$33*'Dados de Demanda'!BQ18*'Premissas de Custo'!$D$79/1000</f>
        <v>15.517310225631993</v>
      </c>
      <c r="BQ84" s="407"/>
    </row>
    <row r="85" spans="1:69" ht="14.4" x14ac:dyDescent="0.3">
      <c r="A85" s="66"/>
      <c r="B85" s="88" t="s">
        <v>25</v>
      </c>
      <c r="C85" s="63" t="s">
        <v>8</v>
      </c>
      <c r="D85" s="321"/>
      <c r="E85" s="321"/>
      <c r="F85" s="321"/>
      <c r="G85" s="58"/>
      <c r="H85" s="58"/>
      <c r="I85" s="58"/>
      <c r="J85" s="58"/>
      <c r="K85" s="58">
        <f>'Premissas de Custo'!$F$80*'Dados de Demanda'!L18*'Dados de Demanda'!L31*'Premissas de Custo'!$D$80/1000</f>
        <v>8.1882627120911788</v>
      </c>
      <c r="L85" s="58">
        <f>'Premissas de Custo'!$F$80*'Dados de Demanda'!M18*'Dados de Demanda'!M31*'Premissas de Custo'!$D$80/1000</f>
        <v>19.310207079353972</v>
      </c>
      <c r="M85" s="58">
        <f>'Premissas de Custo'!$F$80*'Dados de Demanda'!N18*'Dados de Demanda'!N31*'Premissas de Custo'!$D$80/1000</f>
        <v>27.282219594147456</v>
      </c>
      <c r="N85" s="58">
        <f>'Premissas de Custo'!$F$80*'Dados de Demanda'!O18*'Dados de Demanda'!O31*'Premissas de Custo'!$D$80/1000</f>
        <v>34.662381835931711</v>
      </c>
      <c r="O85" s="58">
        <f>'Premissas de Custo'!$F$80*'Dados de Demanda'!P18*'Dados de Demanda'!P31*'Premissas de Custo'!$D$80/1000</f>
        <v>39.50017700878702</v>
      </c>
      <c r="P85" s="58">
        <f>'Premissas de Custo'!$F$80*'Dados de Demanda'!Q18*'Dados de Demanda'!Q31*'Premissas de Custo'!$D$80/1000</f>
        <v>40.391895320839225</v>
      </c>
      <c r="Q85" s="58">
        <f>'Premissas de Custo'!$F$80*'Dados de Demanda'!R18*'Dados de Demanda'!R31*'Premissas de Custo'!$D$80/1000</f>
        <v>41.256831673569053</v>
      </c>
      <c r="R85" s="58">
        <f>'Premissas de Custo'!$F$80*'Dados de Demanda'!S18*'Dados de Demanda'!S31*'Premissas de Custo'!$D$80/1000</f>
        <v>42.094825366362038</v>
      </c>
      <c r="S85" s="58">
        <f>'Premissas de Custo'!$F$80*'Dados de Demanda'!T18*'Dados de Demanda'!T31*'Premissas de Custo'!$D$80/1000</f>
        <v>42.896218731498216</v>
      </c>
      <c r="T85" s="58">
        <f>'Premissas de Custo'!$F$80*'Dados de Demanda'!U18*'Dados de Demanda'!U31*'Premissas de Custo'!$D$80/1000</f>
        <v>43.670904956073173</v>
      </c>
      <c r="U85" s="58">
        <f>'Premissas de Custo'!$F$80*'Dados de Demanda'!V18*'Dados de Demanda'!V31*'Premissas de Custo'!$D$80/1000</f>
        <v>45.140898977480781</v>
      </c>
      <c r="V85" s="58">
        <f>'Premissas de Custo'!$F$80*'Dados de Demanda'!W18*'Dados de Demanda'!W31*'Premissas de Custo'!$D$80/1000</f>
        <v>45.729346059719994</v>
      </c>
      <c r="W85" s="58">
        <f>'Premissas de Custo'!$F$80*'Dados de Demanda'!X18*'Dados de Demanda'!X31*'Premissas de Custo'!$D$80/1000</f>
        <v>46.28898066376675</v>
      </c>
      <c r="X85" s="58">
        <f>'Premissas de Custo'!$F$80*'Dados de Demanda'!Y18*'Dados de Demanda'!Y31*'Premissas de Custo'!$D$80/1000</f>
        <v>46.820884781896957</v>
      </c>
      <c r="Y85" s="58">
        <f>'Premissas de Custo'!$F$80*'Dados de Demanda'!Z18*'Dados de Demanda'!Z31*'Premissas de Custo'!$D$80/1000</f>
        <v>47.937751294237778</v>
      </c>
      <c r="Z85" s="58">
        <f>'Premissas de Custo'!$F$80*'Dados de Demanda'!AA18*'Dados de Demanda'!AA31*'Premissas de Custo'!$D$80/1000</f>
        <v>49.218848664004888</v>
      </c>
      <c r="AA85" s="58">
        <f>'Premissas de Custo'!$F$80*'Dados de Demanda'!AB18*'Dados de Demanda'!AB31*'Premissas de Custo'!$D$80/1000</f>
        <v>50.21368167001291</v>
      </c>
      <c r="AB85" s="58">
        <f>'Premissas de Custo'!$F$80*'Dados de Demanda'!AC18*'Dados de Demanda'!AC31*'Premissas de Custo'!$D$80/1000</f>
        <v>50.652831032093388</v>
      </c>
      <c r="AC85" s="58">
        <f>'Premissas de Custo'!$F$80*'Dados de Demanda'!AD18*'Dados de Demanda'!AD31*'Premissas de Custo'!$D$80/1000</f>
        <v>51.070256428203841</v>
      </c>
      <c r="AD85" s="58">
        <f>'Premissas de Custo'!$F$80*'Dados de Demanda'!AE18*'Dados de Demanda'!AE31*'Premissas de Custo'!$D$80/1000</f>
        <v>51.467222722566063</v>
      </c>
      <c r="AE85" s="58">
        <f>'Premissas de Custo'!$F$80*'Dados de Demanda'!AF18*'Dados de Demanda'!AF31*'Premissas de Custo'!$D$80/1000</f>
        <v>52.14791999634263</v>
      </c>
      <c r="AF85" s="58">
        <f>'Premissas de Custo'!$F$80*'Dados de Demanda'!AG18*'Dados de Demanda'!AG31*'Premissas de Custo'!$D$80/1000</f>
        <v>52.509958014983795</v>
      </c>
      <c r="AG85" s="58">
        <f>'Premissas de Custo'!$F$80*'Dados de Demanda'!AH18*'Dados de Demanda'!AH31*'Premissas de Custo'!$D$80/1000</f>
        <v>52.854980717937821</v>
      </c>
      <c r="AH85" s="58">
        <f>'Premissas de Custo'!$F$80*'Dados de Demanda'!AI18*'Dados de Demanda'!AI31*'Premissas de Custo'!$D$80/1000</f>
        <v>53.184074850512062</v>
      </c>
      <c r="AI85" s="58">
        <f>'Premissas de Custo'!$F$80*'Dados de Demanda'!AJ18*'Dados de Demanda'!AJ31*'Premissas de Custo'!$D$80/1000</f>
        <v>53.498268685645243</v>
      </c>
      <c r="AJ85" s="58">
        <f>'Premissas de Custo'!$F$80*'Dados de Demanda'!AK18*'Dados de Demanda'!AK31*'Premissas de Custo'!$D$80/1000</f>
        <v>53.798530667787148</v>
      </c>
      <c r="AK85" s="58">
        <f>'Premissas de Custo'!$F$80*'Dados de Demanda'!AL18*'Dados de Demanda'!AL31*'Premissas de Custo'!$D$80/1000</f>
        <v>54.08576925592179</v>
      </c>
      <c r="AL85" s="58">
        <f>'Premissas de Custo'!$F$80*'Dados de Demanda'!AM18*'Dados de Demanda'!AM31*'Premissas de Custo'!$D$80/1000</f>
        <v>54.360833714531772</v>
      </c>
      <c r="AM85" s="58">
        <f>'Premissas de Custo'!$F$80*'Dados de Demanda'!AN18*'Dados de Demanda'!AN31*'Premissas de Custo'!$D$80/1000</f>
        <v>54.624515635191422</v>
      </c>
      <c r="AN85" s="58">
        <f>'Premissas de Custo'!$F$80*'Dados de Demanda'!AO18*'Dados de Demanda'!AO31*'Premissas de Custo'!$D$80/1000</f>
        <v>54.877551003723198</v>
      </c>
      <c r="AO85" s="58">
        <f>'Premissas de Custo'!$F$80*'Dados de Demanda'!AP18*'Dados de Demanda'!AP31*'Premissas de Custo'!$D$80/1000</f>
        <v>55.434447236750458</v>
      </c>
      <c r="AP85" s="58">
        <f>'Premissas de Custo'!$F$80*'Dados de Demanda'!AQ18*'Dados de Demanda'!AQ31*'Premissas de Custo'!$D$80/1000</f>
        <v>55.665924038300851</v>
      </c>
      <c r="AQ85" s="58">
        <f>'Premissas de Custo'!$F$80*'Dados de Demanda'!AR18*'Dados de Demanda'!AR31*'Premissas de Custo'!$D$80/1000</f>
        <v>55.88856552602698</v>
      </c>
      <c r="AR85" s="58">
        <f>'Premissas de Custo'!$F$80*'Dados de Demanda'!AS18*'Dados de Demanda'!AS31*'Premissas de Custo'!$D$80/1000</f>
        <v>56.102914925238217</v>
      </c>
      <c r="AS85" s="58">
        <f>'Premissas de Custo'!$F$80*'Dados de Demanda'!AT18*'Dados de Demanda'!AT31*'Premissas de Custo'!$D$80/1000</f>
        <v>56.309473577053801</v>
      </c>
      <c r="AT85" s="58">
        <f>'Premissas de Custo'!$F$80*'Dados de Demanda'!AU18*'Dados de Demanda'!AU31*'Premissas de Custo'!$D$80/1000</f>
        <v>56.508703869888187</v>
      </c>
      <c r="AU85" s="58">
        <f>'Premissas de Custo'!$F$80*'Dados de Demanda'!AV18*'Dados de Demanda'!AV31*'Premissas de Custo'!$D$80/1000</f>
        <v>56.701032088752683</v>
      </c>
      <c r="AV85" s="58">
        <f>'Premissas de Custo'!$F$80*'Dados de Demanda'!AW18*'Dados de Demanda'!AW31*'Premissas de Custo'!$D$80/1000</f>
        <v>56.886851154343262</v>
      </c>
      <c r="AW85" s="58">
        <f>'Premissas de Custo'!$F$80*'Dados de Demanda'!AX18*'Dados de Demanda'!AX31*'Premissas de Custo'!$D$80/1000</f>
        <v>57.066523232467077</v>
      </c>
      <c r="AX85" s="58">
        <f>'Premissas de Custo'!$F$80*'Dados de Demanda'!AY18*'Dados de Demanda'!AY31*'Premissas de Custo'!$D$80/1000</f>
        <v>57.240382201272915</v>
      </c>
      <c r="AY85" s="58">
        <f>'Premissas de Custo'!$F$80*'Dados de Demanda'!AZ18*'Dados de Demanda'!AZ31*'Premissas de Custo'!$D$80/1000</f>
        <v>57.407407117034467</v>
      </c>
      <c r="AZ85" s="58">
        <f>'Premissas de Custo'!$F$80*'Dados de Demanda'!BA18*'Dados de Demanda'!BA31*'Premissas de Custo'!$D$80/1000</f>
        <v>57.570536847331873</v>
      </c>
      <c r="BA85" s="58">
        <f>'Premissas de Custo'!$F$80*'Dados de Demanda'!BB18*'Dados de Demanda'!BB31*'Premissas de Custo'!$D$80/1000</f>
        <v>57.728707884881359</v>
      </c>
      <c r="BB85" s="58">
        <f>'Premissas de Custo'!$F$80*'Dados de Demanda'!BC18*'Dados de Demanda'!BC31*'Premissas de Custo'!$D$80/1000</f>
        <v>57.882162620005111</v>
      </c>
      <c r="BC85" s="58">
        <f>'Premissas de Custo'!$F$80*'Dados de Demanda'!BD18*'Dados de Demanda'!BD31*'Premissas de Custo'!$D$80/1000</f>
        <v>58.0311252444044</v>
      </c>
      <c r="BD85" s="58">
        <f>'Premissas de Custo'!$F$80*'Dados de Demanda'!BE18*'Dados de Demanda'!BE31*'Premissas de Custo'!$D$80/1000</f>
        <v>58.175803337507517</v>
      </c>
      <c r="BE85" s="58">
        <f>'Premissas de Custo'!$F$80*'Dados de Demanda'!BF18*'Dados de Demanda'!BF31*'Premissas de Custo'!$D$80/1000</f>
        <v>58.316389322962848</v>
      </c>
      <c r="BF85" s="58">
        <f>'Premissas de Custo'!$F$80*'Dados de Demanda'!BG18*'Dados de Demanda'!BG31*'Premissas de Custo'!$D$80/1000</f>
        <v>58.453061802912586</v>
      </c>
      <c r="BG85" s="58">
        <f>'Premissas de Custo'!$F$80*'Dados de Demanda'!BH18*'Dados de Demanda'!BH31*'Premissas de Custo'!$D$80/1000</f>
        <v>58.585986777933023</v>
      </c>
      <c r="BH85" s="58">
        <f>'Premissas de Custo'!$F$80*'Dados de Demanda'!BI18*'Dados de Demanda'!BI31*'Premissas de Custo'!$D$80/1000</f>
        <v>58.71531876056688</v>
      </c>
      <c r="BI85" s="58">
        <f>'Premissas de Custo'!$F$80*'Dados de Demanda'!BJ18*'Dados de Demanda'!BJ31*'Premissas de Custo'!$D$80/1000</f>
        <v>58.839990350779594</v>
      </c>
      <c r="BJ85" s="58">
        <f>'Premissas de Custo'!$F$80*'Dados de Demanda'!BK18*'Dados de Demanda'!BK31*'Premissas de Custo'!$D$80/1000</f>
        <v>58.961573090376866</v>
      </c>
      <c r="BK85" s="58">
        <f>'Premissas de Custo'!$F$80*'Dados de Demanda'!BL18*'Dados de Demanda'!BL31*'Premissas de Custo'!$D$80/1000</f>
        <v>59.081066506924444</v>
      </c>
      <c r="BL85" s="58">
        <f>'Premissas de Custo'!$F$80*'Dados de Demanda'!BM18*'Dados de Demanda'!BM31*'Premissas de Custo'!$D$80/1000</f>
        <v>59.197319260931316</v>
      </c>
      <c r="BM85" s="58">
        <f>'Premissas de Custo'!$F$80*'Dados de Demanda'!BN18*'Dados de Demanda'!BN31*'Premissas de Custo'!$D$80/1000</f>
        <v>59.310613013836161</v>
      </c>
      <c r="BN85" s="58">
        <f>'Premissas de Custo'!$F$80*'Dados de Demanda'!BO18*'Dados de Demanda'!BO31*'Premissas de Custo'!$D$80/1000</f>
        <v>59.421051822026513</v>
      </c>
      <c r="BO85" s="58">
        <f>'Premissas de Custo'!$F$80*'Dados de Demanda'!BP18*'Dados de Demanda'!BP31*'Premissas de Custo'!$D$80/1000</f>
        <v>59.528733668973778</v>
      </c>
      <c r="BP85" s="58">
        <f>'Premissas de Custo'!$F$80*'Dados de Demanda'!BQ18*'Dados de Demanda'!BQ31*'Premissas de Custo'!$D$80/1000</f>
        <v>59.633750984568223</v>
      </c>
      <c r="BQ85" s="407"/>
    </row>
    <row r="86" spans="1:69" ht="14.4" x14ac:dyDescent="0.3">
      <c r="A86" s="66"/>
      <c r="B86" s="88" t="s">
        <v>23</v>
      </c>
      <c r="C86" s="63" t="s">
        <v>8</v>
      </c>
      <c r="D86" s="320"/>
      <c r="E86" s="320"/>
      <c r="F86" s="320"/>
      <c r="G86" s="59"/>
      <c r="H86" s="59"/>
      <c r="I86" s="59"/>
      <c r="J86" s="59"/>
      <c r="K86" s="59">
        <f>'Premissas de Custo'!$D$81*'Dados de Demanda'!L23/1000</f>
        <v>0.36294235222996268</v>
      </c>
      <c r="L86" s="59">
        <f>'Premissas de Custo'!$D$81*'Dados de Demanda'!M23/1000</f>
        <v>0.86598415699491704</v>
      </c>
      <c r="M86" s="59">
        <f>'Premissas de Custo'!$D$81*'Dados de Demanda'!N23/1000</f>
        <v>1.2268881955835234</v>
      </c>
      <c r="N86" s="59">
        <f>'Premissas de Custo'!$D$81*'Dados de Demanda'!O23/1000</f>
        <v>1.5654943873536202</v>
      </c>
      <c r="O86" s="59">
        <f>'Premissas de Custo'!$D$81*'Dados de Demanda'!P23/1000</f>
        <v>1.7878578528687807</v>
      </c>
      <c r="P86" s="59">
        <f>'Premissas de Custo'!$D$81*'Dados de Demanda'!Q23/1000</f>
        <v>1.8284063545815668</v>
      </c>
      <c r="Q86" s="59">
        <f>'Premissas de Custo'!$D$81*'Dados de Demanda'!R23/1000</f>
        <v>1.8677507161026496</v>
      </c>
      <c r="R86" s="59">
        <f>'Premissas de Custo'!$D$81*'Dados de Demanda'!S23/1000</f>
        <v>1.9058826697320272</v>
      </c>
      <c r="S86" s="59">
        <f>'Premissas de Custo'!$D$81*'Dados de Demanda'!T23/1000</f>
        <v>1.9424215822271989</v>
      </c>
      <c r="T86" s="59">
        <f>'Premissas de Custo'!$D$81*'Dados de Demanda'!U23/1000</f>
        <v>1.9777595042725651</v>
      </c>
      <c r="U86" s="59">
        <f>'Premissas de Custo'!$D$81*'Dados de Demanda'!V23/1000</f>
        <v>2.0441739241162522</v>
      </c>
      <c r="V86" s="59">
        <f>'Premissas de Custo'!$D$81*'Dados de Demanda'!W23/1000</f>
        <v>2.0707506627087535</v>
      </c>
      <c r="W86" s="59">
        <f>'Premissas de Custo'!$D$81*'Dados de Demanda'!X23/1000</f>
        <v>2.0960202735295779</v>
      </c>
      <c r="X86" s="59">
        <f>'Premissas de Custo'!$D$81*'Dados de Demanda'!Y23/1000</f>
        <v>2.1200313488031872</v>
      </c>
      <c r="Y86" s="59">
        <f>'Premissas de Custo'!$D$81*'Dados de Demanda'!Z23/1000</f>
        <v>2.170997926238075</v>
      </c>
      <c r="Z86" s="59">
        <f>'Premissas de Custo'!$D$81*'Dados de Demanda'!AA23/1000</f>
        <v>2.2295677910833658</v>
      </c>
      <c r="AA86" s="59">
        <f>'Premissas de Custo'!$D$81*'Dados de Demanda'!AB23/1000</f>
        <v>2.2749573556036577</v>
      </c>
      <c r="AB86" s="59">
        <f>'Premissas de Custo'!$D$81*'Dados de Demanda'!AC23/1000</f>
        <v>2.2947542301538681</v>
      </c>
      <c r="AC86" s="59">
        <f>'Premissas de Custo'!$D$81*'Dados de Demanda'!AD23/1000</f>
        <v>2.313563921660208</v>
      </c>
      <c r="AD86" s="59">
        <f>'Premissas de Custo'!$D$81*'Dados de Demanda'!AE23/1000</f>
        <v>2.3314435763258654</v>
      </c>
      <c r="AE86" s="59">
        <f>'Premissas de Custo'!$D$81*'Dados de Demanda'!AF23/1000</f>
        <v>2.3621899132673096</v>
      </c>
      <c r="AF86" s="59">
        <f>'Premissas de Custo'!$D$81*'Dados de Demanda'!AG23/1000</f>
        <v>2.3784802862248573</v>
      </c>
      <c r="AG86" s="59">
        <f>'Premissas de Custo'!$D$81*'Dados de Demanda'!AH23/1000</f>
        <v>2.393996309398545</v>
      </c>
      <c r="AH86" s="59">
        <f>'Premissas de Custo'!$D$81*'Dados de Demanda'!AI23/1000</f>
        <v>2.4087871511337928</v>
      </c>
      <c r="AI86" s="59">
        <f>'Premissas de Custo'!$D$81*'Dados de Demanda'!AJ23/1000</f>
        <v>2.4228993474242873</v>
      </c>
      <c r="AJ86" s="59">
        <f>'Premissas de Custo'!$D$81*'Dados de Demanda'!AK23/1000</f>
        <v>2.4363767388755022</v>
      </c>
      <c r="AK86" s="59">
        <f>'Premissas de Custo'!$D$81*'Dados de Demanda'!AL23/1000</f>
        <v>2.4492604623380712</v>
      </c>
      <c r="AL86" s="59">
        <f>'Premissas de Custo'!$D$81*'Dados de Demanda'!AM23/1000</f>
        <v>2.4615889857527198</v>
      </c>
      <c r="AM86" s="59">
        <f>'Premissas de Custo'!$D$81*'Dados de Demanda'!AN23/1000</f>
        <v>2.4733981762961212</v>
      </c>
      <c r="AN86" s="59">
        <f>'Premissas de Custo'!$D$81*'Dados de Demanda'!AO23/1000</f>
        <v>2.4847213933894245</v>
      </c>
      <c r="AO86" s="59">
        <f>'Premissas de Custo'!$D$81*'Dados de Demanda'!AP23/1000</f>
        <v>2.5098012453951593</v>
      </c>
      <c r="AP86" s="59">
        <f>'Premissas de Custo'!$D$81*'Dados de Demanda'!AQ23/1000</f>
        <v>2.5201402768641903</v>
      </c>
      <c r="AQ86" s="59">
        <f>'Premissas de Custo'!$D$81*'Dados de Demanda'!AR23/1000</f>
        <v>2.5300755098415961</v>
      </c>
      <c r="AR86" s="59">
        <f>'Premissas de Custo'!$D$81*'Dados de Demanda'!AS23/1000</f>
        <v>2.5396316123388667</v>
      </c>
      <c r="AS86" s="59">
        <f>'Premissas de Custo'!$D$81*'Dados de Demanda'!AT23/1000</f>
        <v>2.5488313640896099</v>
      </c>
      <c r="AT86" s="59">
        <f>'Premissas de Custo'!$D$81*'Dados de Demanda'!AU23/1000</f>
        <v>2.5576957889515888</v>
      </c>
      <c r="AU86" s="59">
        <f>'Premissas de Custo'!$D$81*'Dados de Demanda'!AV23/1000</f>
        <v>2.5662442835771544</v>
      </c>
      <c r="AV86" s="59">
        <f>'Premissas de Custo'!$D$81*'Dados de Demanda'!AW23/1000</f>
        <v>2.5744947410783685</v>
      </c>
      <c r="AW86" s="59">
        <f>'Premissas de Custo'!$D$81*'Dados de Demanda'!AX23/1000</f>
        <v>2.5824636688038005</v>
      </c>
      <c r="AX86" s="59">
        <f>'Premissas de Custo'!$D$81*'Dados de Demanda'!AY23/1000</f>
        <v>2.5901662996588035</v>
      </c>
      <c r="AY86" s="59">
        <f>'Premissas de Custo'!$D$81*'Dados de Demanda'!AZ23/1000</f>
        <v>2.5975565690653197</v>
      </c>
      <c r="AZ86" s="59">
        <f>'Premissas de Custo'!$D$81*'Dados de Demanda'!BA23/1000</f>
        <v>2.6047675937862298</v>
      </c>
      <c r="BA86" s="59">
        <f>'Premissas de Custo'!$D$81*'Dados de Demanda'!BB23/1000</f>
        <v>2.6117513887071464</v>
      </c>
      <c r="BB86" s="59">
        <f>'Premissas de Custo'!$D$81*'Dados de Demanda'!BC23/1000</f>
        <v>2.6185190655677157</v>
      </c>
      <c r="BC86" s="59">
        <f>'Premissas de Custo'!$D$81*'Dados de Demanda'!BD23/1000</f>
        <v>2.6250809162920583</v>
      </c>
      <c r="BD86" s="59">
        <f>'Premissas de Custo'!$D$81*'Dados de Demanda'!BE23/1000</f>
        <v>2.6314464843488277</v>
      </c>
      <c r="BE86" s="59">
        <f>'Premissas de Custo'!$D$81*'Dados de Demanda'!BF23/1000</f>
        <v>2.6376246302279105</v>
      </c>
      <c r="BF86" s="59">
        <f>'Premissas de Custo'!$D$81*'Dados de Demanda'!BG23/1000</f>
        <v>2.643623591382152</v>
      </c>
      <c r="BG86" s="59">
        <f>'Premissas de Custo'!$D$81*'Dados de Demanda'!BH23/1000</f>
        <v>2.6494510369936712</v>
      </c>
      <c r="BH86" s="59">
        <f>'Premissas de Custo'!$D$81*'Dados de Demanda'!BI23/1000</f>
        <v>2.6551141179260842</v>
      </c>
      <c r="BI86" s="59">
        <f>'Premissas de Custo'!$D$81*'Dados de Demanda'!BJ23/1000</f>
        <v>2.6605647346235499</v>
      </c>
      <c r="BJ86" s="59">
        <f>'Premissas de Custo'!$D$81*'Dados de Demanda'!BK23/1000</f>
        <v>2.6658868049237689</v>
      </c>
      <c r="BK86" s="59">
        <f>'Premissas de Custo'!$D$81*'Dados de Demanda'!BL23/1000</f>
        <v>2.6711006124954673</v>
      </c>
      <c r="BL86" s="59">
        <f>'Premissas de Custo'!$D$81*'Dados de Demanda'!BM23/1000</f>
        <v>2.6761693502767607</v>
      </c>
      <c r="BM86" s="59">
        <f>'Premissas de Custo'!$D$81*'Dados de Demanda'!BN23/1000</f>
        <v>2.6811031749521175</v>
      </c>
      <c r="BN86" s="59">
        <f>'Premissas de Custo'!$D$81*'Dados de Demanda'!BO23/1000</f>
        <v>2.6859069531392534</v>
      </c>
      <c r="BO86" s="59">
        <f>'Premissas de Custo'!$D$81*'Dados de Demanda'!BP23/1000</f>
        <v>2.6905852756482216</v>
      </c>
      <c r="BP86" s="59">
        <f>'Premissas de Custo'!$D$81*'Dados de Demanda'!BQ23/1000</f>
        <v>2.6951424805930273</v>
      </c>
      <c r="BQ86" s="407"/>
    </row>
    <row r="87" spans="1:69" ht="14.4" x14ac:dyDescent="0.3">
      <c r="A87" s="66"/>
      <c r="B87" s="88" t="s">
        <v>24</v>
      </c>
      <c r="C87" s="63" t="s">
        <v>8</v>
      </c>
      <c r="D87" s="320"/>
      <c r="E87" s="320"/>
      <c r="F87" s="320"/>
      <c r="G87" s="59"/>
      <c r="H87" s="59"/>
      <c r="I87" s="59"/>
      <c r="J87" s="59"/>
      <c r="K87" s="59">
        <f>'Premissas de Custo'!$F$82*'Dados de Demanda'!L18*'Dados de Demanda'!L31*'Premissas de Custo'!$D$82/1000</f>
        <v>3.3198156259583675</v>
      </c>
      <c r="L87" s="59">
        <f>'Premissas de Custo'!$F$82*'Dados de Demanda'!M18*'Dados de Demanda'!M31*'Premissas de Custo'!$D$82/1000</f>
        <v>7.82905110114124</v>
      </c>
      <c r="M87" s="59">
        <f>'Premissas de Custo'!$F$82*'Dados de Demanda'!N18*'Dados de Demanda'!N31*'Premissas de Custo'!$D$82/1000</f>
        <v>11.06119113468788</v>
      </c>
      <c r="N87" s="59">
        <f>'Premissas de Custo'!$F$82*'Dados de Demanda'!O18*'Dados de Demanda'!O31*'Premissas de Custo'!$D$82/1000</f>
        <v>14.05337382274505</v>
      </c>
      <c r="O87" s="59">
        <f>'Premissas de Custo'!$F$82*'Dados de Demanda'!P18*'Dados de Demanda'!P31*'Premissas de Custo'!$D$82/1000</f>
        <v>16.014789641306319</v>
      </c>
      <c r="P87" s="59">
        <f>'Premissas de Custo'!$F$82*'Dados de Demanda'!Q18*'Dados de Demanda'!Q31*'Premissas de Custo'!$D$82/1000</f>
        <v>16.376324253762363</v>
      </c>
      <c r="Q87" s="59">
        <f>'Premissas de Custo'!$F$82*'Dados de Demanda'!R18*'Dados de Demanda'!R31*'Premissas de Custo'!$D$82/1000</f>
        <v>16.727000498555022</v>
      </c>
      <c r="R87" s="59">
        <f>'Premissas de Custo'!$F$82*'Dados de Demanda'!S18*'Dados de Demanda'!S31*'Premissas de Custo'!$D$82/1000</f>
        <v>17.066753221886756</v>
      </c>
      <c r="S87" s="59">
        <f>'Premissas de Custo'!$F$82*'Dados de Demanda'!T18*'Dados de Demanda'!T31*'Premissas de Custo'!$D$82/1000</f>
        <v>17.391666858596277</v>
      </c>
      <c r="T87" s="59">
        <f>'Premissas de Custo'!$F$82*'Dados de Demanda'!U18*'Dados de Demanda'!U31*'Premissas de Custo'!$D$82/1000</f>
        <v>17.705752461853848</v>
      </c>
      <c r="U87" s="59">
        <f>'Premissas de Custo'!$F$82*'Dados de Demanda'!V18*'Dados de Demanda'!V31*'Premissas de Custo'!$D$82/1000</f>
        <v>18.30174080442719</v>
      </c>
      <c r="V87" s="59">
        <f>'Premissas de Custo'!$F$82*'Dados de Demanda'!W18*'Dados de Demanda'!W31*'Premissas de Custo'!$D$82/1000</f>
        <v>18.540318374218973</v>
      </c>
      <c r="W87" s="59">
        <f>'Premissas de Custo'!$F$82*'Dados de Demanda'!X18*'Dados de Demanda'!X31*'Premissas de Custo'!$D$82/1000</f>
        <v>18.767214331110775</v>
      </c>
      <c r="X87" s="59">
        <f>'Premissas de Custo'!$F$82*'Dados de Demanda'!Y18*'Dados de Demanda'!Y31*'Premissas de Custo'!$D$82/1000</f>
        <v>18.982867353610018</v>
      </c>
      <c r="Y87" s="59">
        <f>'Premissas de Custo'!$F$82*'Dados de Demanda'!Z18*'Dados de Demanda'!Z31*'Premissas de Custo'!$D$82/1000</f>
        <v>19.435685128289325</v>
      </c>
      <c r="Z87" s="59">
        <f>'Premissas de Custo'!$F$82*'Dados de Demanda'!AA18*'Dados de Demanda'!AA31*'Premissas de Custo'!$D$82/1000</f>
        <v>19.955087987731879</v>
      </c>
      <c r="AA87" s="59">
        <f>'Premissas de Custo'!$F$82*'Dados de Demanda'!AB18*'Dados de Demanda'!AB31*'Premissas de Custo'!$D$82/1000</f>
        <v>20.358428998479827</v>
      </c>
      <c r="AB87" s="59">
        <f>'Premissas de Custo'!$F$82*'Dados de Demanda'!AC18*'Dados de Demanda'!AC31*'Premissas de Custo'!$D$82/1000</f>
        <v>20.536475913390316</v>
      </c>
      <c r="AC87" s="59">
        <f>'Premissas de Custo'!$F$82*'Dados de Demanda'!AD18*'Dados de Demanda'!AD31*'Premissas de Custo'!$D$82/1000</f>
        <v>20.705715152702098</v>
      </c>
      <c r="AD87" s="59">
        <f>'Premissas de Custo'!$F$82*'Dados de Demanda'!AE18*'Dados de Demanda'!AE31*'Premissas de Custo'!$D$82/1000</f>
        <v>20.866659537773728</v>
      </c>
      <c r="AE87" s="59">
        <f>'Premissas de Custo'!$F$82*'Dados de Demanda'!AF18*'Dados de Demanda'!AF31*'Premissas de Custo'!$D$82/1000</f>
        <v>21.142638646589305</v>
      </c>
      <c r="AF87" s="59">
        <f>'Premissas de Custo'!$F$82*'Dados de Demanda'!AG18*'Dados de Demanda'!AG31*'Premissas de Custo'!$D$82/1000</f>
        <v>21.289421854912746</v>
      </c>
      <c r="AG87" s="59">
        <f>'Premissas de Custo'!$F$82*'Dados de Demanda'!AH18*'Dados de Demanda'!AH31*'Premissas de Custo'!$D$82/1000</f>
        <v>21.429306443481909</v>
      </c>
      <c r="AH87" s="59">
        <f>'Premissas de Custo'!$F$82*'Dados de Demanda'!AI18*'Dados de Demanda'!AI31*'Premissas de Custo'!$D$82/1000</f>
        <v>21.562733017853777</v>
      </c>
      <c r="AI87" s="59">
        <f>'Premissas de Custo'!$F$82*'Dados de Demanda'!AJ18*'Dados de Demanda'!AJ31*'Premissas de Custo'!$D$82/1000</f>
        <v>21.690118476788143</v>
      </c>
      <c r="AJ87" s="59">
        <f>'Premissas de Custo'!$F$82*'Dados de Demanda'!AK18*'Dados de Demanda'!AK31*'Premissas de Custo'!$D$82/1000</f>
        <v>21.811855462427843</v>
      </c>
      <c r="AK87" s="59">
        <f>'Premissas de Custo'!$F$82*'Dados de Demanda'!AL18*'Dados de Demanda'!AL31*'Premissas de Custo'!$D$82/1000</f>
        <v>21.92831229665466</v>
      </c>
      <c r="AL87" s="59">
        <f>'Premissas de Custo'!$F$82*'Dados de Demanda'!AM18*'Dados de Demanda'!AM31*'Premissas de Custo'!$D$82/1000</f>
        <v>22.039833301774678</v>
      </c>
      <c r="AM87" s="59">
        <f>'Premissas de Custo'!$F$82*'Dados de Demanda'!AN18*'Dados de Demanda'!AN31*'Premissas de Custo'!$D$82/1000</f>
        <v>22.14673941742678</v>
      </c>
      <c r="AN87" s="59">
        <f>'Premissas de Custo'!$F$82*'Dados de Demanda'!AO18*'Dados de Demanda'!AO31*'Premissas de Custo'!$D$82/1000</f>
        <v>22.249329038682038</v>
      </c>
      <c r="AO87" s="59">
        <f>'Premissas de Custo'!$F$82*'Dados de Demanda'!AP18*'Dados de Demanda'!AP31*'Premissas de Custo'!$D$82/1000</f>
        <v>22.475114761667111</v>
      </c>
      <c r="AP87" s="59">
        <f>'Premissas de Custo'!$F$82*'Dados de Demanda'!AQ18*'Dados de Demanda'!AQ31*'Premissas de Custo'!$D$82/1000</f>
        <v>22.568963766010743</v>
      </c>
      <c r="AQ87" s="59">
        <f>'Premissas de Custo'!$F$82*'Dados de Demanda'!AR18*'Dados de Demanda'!AR31*'Premissas de Custo'!$D$82/1000</f>
        <v>22.659230616981269</v>
      </c>
      <c r="AR87" s="59">
        <f>'Premissas de Custo'!$F$82*'Dados de Demanda'!AS18*'Dados de Demanda'!AS31*'Premissas de Custo'!$D$82/1000</f>
        <v>22.746135557618487</v>
      </c>
      <c r="AS87" s="59">
        <f>'Premissas de Custo'!$F$82*'Dados de Demanda'!AT18*'Dados de Demanda'!AT31*'Premissas de Custo'!$D$82/1000</f>
        <v>22.829881849608078</v>
      </c>
      <c r="AT87" s="59">
        <f>'Premissas de Custo'!$F$82*'Dados de Demanda'!AU18*'Dados de Demanda'!AU31*'Premissas de Custo'!$D$82/1000</f>
        <v>22.910656961810965</v>
      </c>
      <c r="AU87" s="59">
        <f>'Premissas de Custo'!$F$82*'Dados de Demanda'!AV18*'Dados de Demanda'!AV31*'Premissas de Custo'!$D$82/1000</f>
        <v>22.988633725472472</v>
      </c>
      <c r="AV87" s="59">
        <f>'Premissas de Custo'!$F$82*'Dados de Demanda'!AW18*'Dados de Demanda'!AW31*'Premissas de Custo'!$D$82/1000</f>
        <v>23.063971444746876</v>
      </c>
      <c r="AW87" s="59">
        <f>'Premissas de Custo'!$F$82*'Dados de Demanda'!AX18*'Dados de Demanda'!AX31*'Premissas de Custo'!$D$82/1000</f>
        <v>23.136816954652538</v>
      </c>
      <c r="AX87" s="59">
        <f>'Premissas de Custo'!$F$82*'Dados de Demanda'!AY18*'Dados de Demanda'!AY31*'Premissas de Custo'!$D$82/1000</f>
        <v>23.207305621375749</v>
      </c>
      <c r="AY87" s="59">
        <f>'Premissas de Custo'!$F$82*'Dados de Demanda'!AZ18*'Dados de Demanda'!AZ31*'Premissas de Custo'!$D$82/1000</f>
        <v>23.27502351768247</v>
      </c>
      <c r="AZ87" s="59">
        <f>'Premissas de Custo'!$F$82*'Dados de Demanda'!BA18*'Dados de Demanda'!BA31*'Premissas de Custo'!$D$82/1000</f>
        <v>23.341162165982063</v>
      </c>
      <c r="BA87" s="59">
        <f>'Premissas de Custo'!$F$82*'Dados de Demanda'!BB18*'Dados de Demanda'!BB31*'Premissas de Custo'!$D$82/1000</f>
        <v>23.405290382246488</v>
      </c>
      <c r="BB87" s="59">
        <f>'Premissas de Custo'!$F$82*'Dados de Demanda'!BC18*'Dados de Demanda'!BC31*'Premissas de Custo'!$D$82/1000</f>
        <v>23.467506440213072</v>
      </c>
      <c r="BC87" s="59">
        <f>'Premissas de Custo'!$F$82*'Dados de Demanda'!BD18*'Dados de Demanda'!BD31*'Premissas de Custo'!$D$82/1000</f>
        <v>23.527901235245022</v>
      </c>
      <c r="BD87" s="59">
        <f>'Premissas de Custo'!$F$82*'Dados de Demanda'!BE18*'Dados de Demanda'!BE31*'Premissas de Custo'!$D$82/1000</f>
        <v>23.586558927493751</v>
      </c>
      <c r="BE87" s="59">
        <f>'Premissas de Custo'!$F$82*'Dados de Demanda'!BF18*'Dados de Demanda'!BF31*'Premissas de Custo'!$D$82/1000</f>
        <v>23.643557532413482</v>
      </c>
      <c r="BF87" s="59">
        <f>'Premissas de Custo'!$F$82*'Dados de Demanda'!BG18*'Dados de Demanda'!BG31*'Premissas de Custo'!$D$82/1000</f>
        <v>23.698969461723664</v>
      </c>
      <c r="BG87" s="59">
        <f>'Premissas de Custo'!$F$82*'Dados de Demanda'!BH18*'Dados de Demanda'!BH31*'Premissas de Custo'!$D$82/1000</f>
        <v>23.752862018016621</v>
      </c>
      <c r="BH87" s="59">
        <f>'Premissas de Custo'!$F$82*'Dados de Demanda'!BI18*'Dados de Demanda'!BI31*'Premissas de Custo'!$D$82/1000</f>
        <v>23.805297846223507</v>
      </c>
      <c r="BI87" s="59">
        <f>'Premissas de Custo'!$F$82*'Dados de Demanda'!BJ18*'Dados de Demanda'!BJ31*'Premissas de Custo'!$D$82/1000</f>
        <v>23.855844184055357</v>
      </c>
      <c r="BJ87" s="59">
        <f>'Premissas de Custo'!$F$82*'Dados de Demanda'!BK18*'Dados de Demanda'!BK31*'Premissas de Custo'!$D$82/1000</f>
        <v>23.905138190971599</v>
      </c>
      <c r="BK87" s="59">
        <f>'Premissas de Custo'!$F$82*'Dados de Demanda'!BL18*'Dados de Demanda'!BL31*'Premissas de Custo'!$D$82/1000</f>
        <v>23.953585111326024</v>
      </c>
      <c r="BL87" s="59">
        <f>'Premissas de Custo'!$F$82*'Dados de Demanda'!BM18*'Dados de Demanda'!BM31*'Premissas de Custo'!$D$82/1000</f>
        <v>24.000718150760971</v>
      </c>
      <c r="BM87" s="59">
        <f>'Premissas de Custo'!$F$82*'Dados de Demanda'!BN18*'Dados de Demanda'!BN31*'Premissas de Custo'!$D$82/1000</f>
        <v>24.046651504934086</v>
      </c>
      <c r="BN87" s="59">
        <f>'Premissas de Custo'!$F$82*'Dados de Demanda'!BO18*'Dados de Demanda'!BO31*'Premissas de Custo'!$D$82/1000</f>
        <v>24.091427362040033</v>
      </c>
      <c r="BO87" s="59">
        <f>'Premissas de Custo'!$F$82*'Dados de Demanda'!BP18*'Dados de Demanda'!BP31*'Premissas de Custo'!$D$82/1000</f>
        <v>24.1350854480953</v>
      </c>
      <c r="BP87" s="59">
        <f>'Premissas de Custo'!$F$82*'Dados de Demanda'!BQ18*'Dados de Demanda'!BQ31*'Premissas de Custo'!$D$82/1000</f>
        <v>24.177663237495217</v>
      </c>
      <c r="BQ87" s="407"/>
    </row>
    <row r="88" spans="1:69" ht="14.4" x14ac:dyDescent="0.3">
      <c r="A88" s="66"/>
      <c r="B88" s="88" t="s">
        <v>97</v>
      </c>
      <c r="C88" s="63" t="s">
        <v>8</v>
      </c>
      <c r="D88" s="56"/>
      <c r="E88" s="56"/>
      <c r="F88" s="56"/>
      <c r="G88" s="53"/>
      <c r="H88" s="53"/>
      <c r="I88" s="53"/>
      <c r="J88" s="53"/>
      <c r="K88" s="53">
        <f>'Premissas de Custo'!$F$83*'Dados de Demanda'!L18*'Dados de Demanda'!L31*'Premissas de Custo'!$D$83/1000</f>
        <v>0.71699862906608547</v>
      </c>
      <c r="L88" s="53">
        <f>'Premissas de Custo'!$F$83*'Dados de Demanda'!M18*'Dados de Demanda'!M31*'Premissas de Custo'!$D$83/1000</f>
        <v>1.6908827293040132</v>
      </c>
      <c r="M88" s="53">
        <f>'Premissas de Custo'!$F$83*'Dados de Demanda'!N18*'Dados de Demanda'!N31*'Premissas de Custo'!$D$83/1000</f>
        <v>2.3889455840246123</v>
      </c>
      <c r="N88" s="53">
        <f>'Premissas de Custo'!$F$83*'Dados de Demanda'!O18*'Dados de Demanda'!O31*'Premissas de Custo'!$D$83/1000</f>
        <v>3.0351835463008849</v>
      </c>
      <c r="O88" s="53">
        <f>'Premissas de Custo'!$F$83*'Dados de Demanda'!P18*'Dados de Demanda'!P31*'Premissas de Custo'!$D$83/1000</f>
        <v>3.4588011839614046</v>
      </c>
      <c r="P88" s="53">
        <f>'Premissas de Custo'!$F$83*'Dados de Demanda'!Q18*'Dados de Demanda'!Q31*'Premissas de Custo'!$D$83/1000</f>
        <v>3.5368837797128148</v>
      </c>
      <c r="Q88" s="53">
        <f>'Premissas de Custo'!$F$83*'Dados de Demanda'!R18*'Dados de Demanda'!R31*'Premissas de Custo'!$D$83/1000</f>
        <v>3.6126212347679574</v>
      </c>
      <c r="R88" s="53">
        <f>'Premissas de Custo'!$F$83*'Dados de Demanda'!S18*'Dados de Demanda'!S31*'Premissas de Custo'!$D$83/1000</f>
        <v>3.6859994775069649</v>
      </c>
      <c r="S88" s="53">
        <f>'Premissas de Custo'!$F$83*'Dados de Demanda'!T18*'Dados de Demanda'!T31*'Premissas de Custo'!$D$83/1000</f>
        <v>3.7561728420348057</v>
      </c>
      <c r="T88" s="53">
        <f>'Premissas de Custo'!$F$83*'Dados de Demanda'!U18*'Dados de Demanda'!U31*'Premissas de Custo'!$D$83/1000</f>
        <v>3.8240076173109374</v>
      </c>
      <c r="U88" s="53">
        <f>'Premissas de Custo'!$F$83*'Dados de Demanda'!V18*'Dados de Demanda'!V31*'Premissas de Custo'!$D$83/1000</f>
        <v>3.9527264597740919</v>
      </c>
      <c r="V88" s="53">
        <f>'Premissas de Custo'!$F$83*'Dados de Demanda'!W18*'Dados de Demanda'!W31*'Premissas de Custo'!$D$83/1000</f>
        <v>4.0042533545597756</v>
      </c>
      <c r="W88" s="53">
        <f>'Premissas de Custo'!$F$83*'Dados de Demanda'!X18*'Dados de Demanda'!X31*'Premissas de Custo'!$D$83/1000</f>
        <v>4.0532573078998348</v>
      </c>
      <c r="X88" s="53">
        <f>'Premissas de Custo'!$F$83*'Dados de Demanda'!Y18*'Dados de Demanda'!Y31*'Premissas de Custo'!$D$83/1000</f>
        <v>4.0998330635764093</v>
      </c>
      <c r="Y88" s="53">
        <f>'Premissas de Custo'!$F$83*'Dados de Demanda'!Z18*'Dados de Demanda'!Z31*'Premissas de Custo'!$D$83/1000</f>
        <v>4.1976305801382194</v>
      </c>
      <c r="Z88" s="53">
        <f>'Premissas de Custo'!$F$83*'Dados de Demanda'!AA18*'Dados de Demanda'!AA31*'Premissas de Custo'!$D$83/1000</f>
        <v>4.3098088394491745</v>
      </c>
      <c r="AA88" s="53">
        <f>'Premissas de Custo'!$F$83*'Dados de Demanda'!AB18*'Dados de Demanda'!AB31*'Premissas de Custo'!$D$83/1000</f>
        <v>4.3969205903220621</v>
      </c>
      <c r="AB88" s="53">
        <f>'Premissas de Custo'!$F$83*'Dados de Demanda'!AC18*'Dados de Demanda'!AC31*'Premissas de Custo'!$D$83/1000</f>
        <v>4.4353743504953886</v>
      </c>
      <c r="AC88" s="53">
        <f>'Premissas de Custo'!$F$83*'Dados de Demanda'!AD18*'Dados de Demanda'!AD31*'Premissas de Custo'!$D$83/1000</f>
        <v>4.4719258690863368</v>
      </c>
      <c r="AD88" s="53">
        <f>'Premissas de Custo'!$F$83*'Dados de Demanda'!AE18*'Dados de Demanda'!AE31*'Premissas de Custo'!$D$83/1000</f>
        <v>4.5066859029116886</v>
      </c>
      <c r="AE88" s="53">
        <f>'Premissas de Custo'!$F$83*'Dados de Demanda'!AF18*'Dados de Demanda'!AF31*'Premissas de Custo'!$D$83/1000</f>
        <v>4.5662906114154991</v>
      </c>
      <c r="AF88" s="53">
        <f>'Premissas de Custo'!$F$83*'Dados de Demanda'!AG18*'Dados de Demanda'!AG31*'Premissas de Custo'!$D$83/1000</f>
        <v>4.5979921789106664</v>
      </c>
      <c r="AG88" s="53">
        <f>'Premissas de Custo'!$F$83*'Dados de Demanda'!AH18*'Dados de Demanda'!AH31*'Premissas de Custo'!$D$83/1000</f>
        <v>4.6282038139928448</v>
      </c>
      <c r="AH88" s="53">
        <f>'Premissas de Custo'!$F$83*'Dados de Demanda'!AI18*'Dados de Demanda'!AI31*'Premissas de Custo'!$D$83/1000</f>
        <v>4.6570206766395437</v>
      </c>
      <c r="AI88" s="53">
        <f>'Premissas de Custo'!$F$83*'Dados de Demanda'!AJ18*'Dados de Demanda'!AJ31*'Premissas de Custo'!$D$83/1000</f>
        <v>4.6845328067424115</v>
      </c>
      <c r="AJ88" s="53">
        <f>'Premissas de Custo'!$F$83*'Dados de Demanda'!AK18*'Dados de Demanda'!AK31*'Premissas de Custo'!$D$83/1000</f>
        <v>4.7108250053596477</v>
      </c>
      <c r="AK88" s="53">
        <f>'Premissas de Custo'!$F$83*'Dados de Demanda'!AL18*'Dados de Demanda'!AL31*'Premissas de Custo'!$D$83/1000</f>
        <v>4.7359768209704605</v>
      </c>
      <c r="AL88" s="53">
        <f>'Premissas de Custo'!$F$83*'Dados de Demanda'!AM18*'Dados de Demanda'!AM31*'Premissas de Custo'!$D$83/1000</f>
        <v>4.7600626187352217</v>
      </c>
      <c r="AM88" s="53">
        <f>'Premissas de Custo'!$F$83*'Dados de Demanda'!AN18*'Dados de Demanda'!AN31*'Premissas de Custo'!$D$83/1000</f>
        <v>4.7831517137325417</v>
      </c>
      <c r="AN88" s="53">
        <f>'Premissas de Custo'!$F$83*'Dados de Demanda'!AO18*'Dados de Demanda'!AO31*'Premissas de Custo'!$D$83/1000</f>
        <v>4.8053085519681575</v>
      </c>
      <c r="AO88" s="53">
        <f>'Premissas de Custo'!$F$83*'Dados de Demanda'!AP18*'Dados de Demanda'!AP31*'Premissas de Custo'!$D$83/1000</f>
        <v>4.854072722055542</v>
      </c>
      <c r="AP88" s="53">
        <f>'Premissas de Custo'!$F$83*'Dados de Demanda'!AQ18*'Dados de Demanda'!AQ31*'Premissas de Custo'!$D$83/1000</f>
        <v>4.8743418017379945</v>
      </c>
      <c r="AQ88" s="53">
        <f>'Premissas de Custo'!$F$83*'Dados de Demanda'!AR18*'Dados de Demanda'!AR31*'Premissas de Custo'!$D$83/1000</f>
        <v>4.8938372242819179</v>
      </c>
      <c r="AR88" s="53">
        <f>'Premissas de Custo'!$F$83*'Dados de Demanda'!AS18*'Dados de Demanda'!AS31*'Premissas de Custo'!$D$83/1000</f>
        <v>4.9126065567739809</v>
      </c>
      <c r="AS88" s="53">
        <f>'Premissas de Custo'!$F$83*'Dados de Demanda'!AT18*'Dados de Demanda'!AT31*'Premissas de Custo'!$D$83/1000</f>
        <v>4.9306936987454772</v>
      </c>
      <c r="AT88" s="53">
        <f>'Premissas de Custo'!$F$83*'Dados de Demanda'!AU18*'Dados de Demanda'!AU31*'Premissas de Custo'!$D$83/1000</f>
        <v>4.9481391388654874</v>
      </c>
      <c r="AU88" s="53">
        <f>'Premissas de Custo'!$F$83*'Dados de Demanda'!AV18*'Dados de Demanda'!AV31*'Premissas de Custo'!$D$83/1000</f>
        <v>4.9649802044376674</v>
      </c>
      <c r="AV88" s="53">
        <f>'Premissas de Custo'!$F$83*'Dados de Demanda'!AW18*'Dados de Demanda'!AW31*'Premissas de Custo'!$D$83/1000</f>
        <v>4.9812513012462798</v>
      </c>
      <c r="AW88" s="53">
        <f>'Premissas de Custo'!$F$83*'Dados de Demanda'!AX18*'Dados de Demanda'!AX31*'Premissas de Custo'!$D$83/1000</f>
        <v>4.9969841420485164</v>
      </c>
      <c r="AX88" s="53">
        <f>'Premissas de Custo'!$F$83*'Dados de Demanda'!AY18*'Dados de Demanda'!AY31*'Premissas de Custo'!$D$83/1000</f>
        <v>5.0122079626155527</v>
      </c>
      <c r="AY88" s="53">
        <f>'Premissas de Custo'!$F$83*'Dados de Demanda'!AZ18*'Dados de Demanda'!AZ31*'Premissas de Custo'!$D$83/1000</f>
        <v>5.0268333648323233</v>
      </c>
      <c r="AZ88" s="53">
        <f>'Premissas de Custo'!$F$83*'Dados de Demanda'!BA18*'Dados de Demanda'!BA31*'Premissas de Custo'!$D$83/1000</f>
        <v>5.0411176882713402</v>
      </c>
      <c r="BA88" s="53">
        <f>'Premissas de Custo'!$F$83*'Dados de Demanda'!BB18*'Dados de Demanda'!BB31*'Premissas de Custo'!$D$83/1000</f>
        <v>5.0549678077739166</v>
      </c>
      <c r="BB88" s="53">
        <f>'Premissas de Custo'!$F$83*'Dados de Demanda'!BC18*'Dados de Demanda'!BC31*'Premissas de Custo'!$D$83/1000</f>
        <v>5.0684049480533746</v>
      </c>
      <c r="BC88" s="53">
        <f>'Premissas de Custo'!$F$83*'Dados de Demanda'!BD18*'Dados de Demanda'!BD31*'Premissas de Custo'!$D$83/1000</f>
        <v>5.0814487402754605</v>
      </c>
      <c r="BD88" s="53">
        <f>'Premissas de Custo'!$F$83*'Dados de Demanda'!BE18*'Dados de Demanda'!BE31*'Premissas de Custo'!$D$83/1000</f>
        <v>5.0941173609656163</v>
      </c>
      <c r="BE88" s="53">
        <f>'Premissas de Custo'!$F$83*'Dados de Demanda'!BF18*'Dados de Demanda'!BF31*'Premissas de Custo'!$D$83/1000</f>
        <v>5.1064276595456244</v>
      </c>
      <c r="BF88" s="53">
        <f>'Premissas de Custo'!$F$83*'Dados de Demanda'!BG18*'Dados de Demanda'!BG31*'Premissas de Custo'!$D$83/1000</f>
        <v>5.118395275168206</v>
      </c>
      <c r="BG88" s="53">
        <f>'Premissas de Custo'!$F$83*'Dados de Demanda'!BH18*'Dados de Demanda'!BH31*'Premissas de Custo'!$D$83/1000</f>
        <v>5.1300347435401168</v>
      </c>
      <c r="BH88" s="53">
        <f>'Premissas de Custo'!$F$83*'Dados de Demanda'!BI18*'Dados de Demanda'!BI31*'Premissas de Custo'!$D$83/1000</f>
        <v>5.1413595944277102</v>
      </c>
      <c r="BI88" s="53">
        <f>'Premissas de Custo'!$F$83*'Dados de Demanda'!BJ18*'Dados de Demanda'!BJ31*'Premissas de Custo'!$D$83/1000</f>
        <v>5.1522763618067069</v>
      </c>
      <c r="BJ88" s="53">
        <f>'Premissas de Custo'!$F$83*'Dados de Demanda'!BK18*'Dados de Demanda'!BK31*'Premissas de Custo'!$D$83/1000</f>
        <v>5.1629226564695072</v>
      </c>
      <c r="BK88" s="53">
        <f>'Premissas de Custo'!$F$83*'Dados de Demanda'!BL18*'Dados de Demanda'!BL31*'Premissas de Custo'!$D$83/1000</f>
        <v>5.1733860012423269</v>
      </c>
      <c r="BL88" s="53">
        <f>'Premissas de Custo'!$F$83*'Dados de Demanda'!BM18*'Dados de Demanda'!BM31*'Premissas de Custo'!$D$83/1000</f>
        <v>5.1835655800099936</v>
      </c>
      <c r="BM88" s="53">
        <f>'Premissas de Custo'!$F$83*'Dados de Demanda'!BN18*'Dados de Demanda'!BN31*'Premissas de Custo'!$D$83/1000</f>
        <v>5.1934860562295189</v>
      </c>
      <c r="BN88" s="53">
        <f>'Premissas de Custo'!$F$83*'Dados de Demanda'!BO18*'Dados de Demanda'!BO31*'Premissas de Custo'!$D$83/1000</f>
        <v>5.2031565415146641</v>
      </c>
      <c r="BO88" s="53">
        <f>'Premissas de Custo'!$F$83*'Dados de Demanda'!BP18*'Dados de Demanda'!BP31*'Premissas de Custo'!$D$83/1000</f>
        <v>5.2125856157091803</v>
      </c>
      <c r="BP88" s="53">
        <f>'Premissas de Custo'!$F$83*'Dados de Demanda'!BQ18*'Dados de Demanda'!BQ31*'Premissas de Custo'!$D$83/1000</f>
        <v>5.2217813723619591</v>
      </c>
      <c r="BQ88" s="319"/>
    </row>
    <row r="89" spans="1:69" ht="14.4" x14ac:dyDescent="0.3">
      <c r="A89" s="66"/>
      <c r="B89" s="88" t="s">
        <v>26</v>
      </c>
      <c r="C89" s="63" t="s">
        <v>8</v>
      </c>
      <c r="D89" s="56"/>
      <c r="E89" s="56"/>
      <c r="F89" s="56"/>
      <c r="G89" s="53"/>
      <c r="H89" s="53"/>
      <c r="I89" s="53"/>
      <c r="J89" s="53"/>
      <c r="K89" s="53">
        <f>'Premissas de Custo'!$D$84*'Premissas de Custo'!$F$84*('Premissas de Custo'!$F$79*'Dados de Demanda'!L18*'Dados de Demanda'!L31)/1000</f>
        <v>0.35678159965949668</v>
      </c>
      <c r="L89" s="53">
        <f>'Premissas de Custo'!$D$84*'Premissas de Custo'!$F$84*('Premissas de Custo'!$F$79*'Dados de Demanda'!M18*'Dados de Demanda'!M31)/1000</f>
        <v>0.84139051393095188</v>
      </c>
      <c r="M89" s="53">
        <f>'Premissas de Custo'!$D$84*'Premissas de Custo'!$F$84*('Premissas de Custo'!$F$79*'Dados de Demanda'!N18*'Dados de Demanda'!N31)/1000</f>
        <v>1.1887495908855255</v>
      </c>
      <c r="N89" s="53">
        <f>'Premissas de Custo'!$D$84*'Premissas de Custo'!$F$84*('Premissas de Custo'!$F$79*'Dados de Demanda'!O18*'Dados de Demanda'!O31)/1000</f>
        <v>1.5103203786036861</v>
      </c>
      <c r="O89" s="53">
        <f>'Premissas de Custo'!$D$84*'Premissas de Custo'!$F$84*('Premissas de Custo'!$F$79*'Dados de Demanda'!P18*'Dados de Demanda'!P31)/1000</f>
        <v>1.7211143359162138</v>
      </c>
      <c r="P89" s="53">
        <f>'Premissas de Custo'!$D$84*'Premissas de Custo'!$F$84*('Premissas de Custo'!$F$79*'Dados de Demanda'!Q18*'Dados de Demanda'!Q31)/1000</f>
        <v>1.7599685711802902</v>
      </c>
      <c r="Q89" s="53">
        <f>'Premissas de Custo'!$D$84*'Premissas de Custo'!$F$84*('Premissas de Custo'!$F$79*'Dados de Demanda'!R18*'Dados de Demanda'!R31)/1000</f>
        <v>1.7976558543539132</v>
      </c>
      <c r="R89" s="53">
        <f>'Premissas de Custo'!$D$84*'Premissas de Custo'!$F$84*('Premissas de Custo'!$F$79*'Dados de Demanda'!S18*'Dados de Demanda'!S31)/1000</f>
        <v>1.8341691833385529</v>
      </c>
      <c r="S89" s="53">
        <f>'Premissas de Custo'!$D$84*'Premissas de Custo'!$F$84*('Premissas de Custo'!$F$79*'Dados de Demanda'!T18*'Dados de Demanda'!T31)/1000</f>
        <v>1.8690877511499635</v>
      </c>
      <c r="T89" s="53">
        <f>'Premissas de Custo'!$D$84*'Premissas de Custo'!$F$84*('Premissas de Custo'!$F$79*'Dados de Demanda'!U18*'Dados de Demanda'!U31)/1000</f>
        <v>1.9028426268978913</v>
      </c>
      <c r="U89" s="53">
        <f>'Premissas de Custo'!$D$84*'Premissas de Custo'!$F$84*('Premissas de Custo'!$F$79*'Dados de Demanda'!V18*'Dados de Demanda'!V31)/1000</f>
        <v>1.9668936761727573</v>
      </c>
      <c r="V89" s="53">
        <f>'Premissas de Custo'!$D$84*'Premissas de Custo'!$F$84*('Premissas de Custo'!$F$79*'Dados de Demanda'!W18*'Dados de Demanda'!W31)/1000</f>
        <v>1.9925336804933631</v>
      </c>
      <c r="W89" s="53">
        <f>'Premissas de Custo'!$D$84*'Premissas de Custo'!$F$84*('Premissas de Custo'!$F$79*'Dados de Demanda'!X18*'Dados de Demanda'!X31)/1000</f>
        <v>2.0169182583064038</v>
      </c>
      <c r="X89" s="53">
        <f>'Premissas de Custo'!$D$84*'Premissas de Custo'!$F$84*('Premissas de Custo'!$F$79*'Dados de Demanda'!Y18*'Dados de Demanda'!Y31)/1000</f>
        <v>2.0400945545251048</v>
      </c>
      <c r="Y89" s="53">
        <f>'Premissas de Custo'!$D$84*'Premissas de Custo'!$F$84*('Premissas de Custo'!$F$79*'Dados de Demanda'!Z18*'Dados de Demanda'!Z31)/1000</f>
        <v>2.0887590191240077</v>
      </c>
      <c r="Z89" s="53">
        <f>'Premissas de Custo'!$D$84*'Premissas de Custo'!$F$84*('Premissas de Custo'!$F$79*'Dados de Demanda'!AA18*'Dados de Demanda'!AA31)/1000</f>
        <v>2.1445794031268504</v>
      </c>
      <c r="AA89" s="53">
        <f>'Premissas de Custo'!$D$84*'Premissas de Custo'!$F$84*('Premissas de Custo'!$F$79*'Dados de Demanda'!AB18*'Dados de Demanda'!AB31)/1000</f>
        <v>2.1879265847889</v>
      </c>
      <c r="AB89" s="53">
        <f>'Premissas de Custo'!$D$84*'Premissas de Custo'!$F$84*('Premissas de Custo'!$F$79*'Dados de Demanda'!AC18*'Dados de Demanda'!AC31)/1000</f>
        <v>2.2070613411348541</v>
      </c>
      <c r="AC89" s="53">
        <f>'Premissas de Custo'!$D$84*'Premissas de Custo'!$F$84*('Premissas de Custo'!$F$79*'Dados de Demanda'!AD18*'Dados de Demanda'!AD31)/1000</f>
        <v>2.225249533893114</v>
      </c>
      <c r="AD89" s="53">
        <f>'Premissas de Custo'!$D$84*'Premissas de Custo'!$F$84*('Premissas de Custo'!$F$79*'Dados de Demanda'!AE18*'Dados de Demanda'!AE31)/1000</f>
        <v>2.242546276131772</v>
      </c>
      <c r="AE89" s="53">
        <f>'Premissas de Custo'!$D$84*'Premissas de Custo'!$F$84*('Premissas de Custo'!$F$79*'Dados de Demanda'!AF18*'Dados de Demanda'!AF31)/1000</f>
        <v>2.2722058352789456</v>
      </c>
      <c r="AF89" s="53">
        <f>'Premissas de Custo'!$D$84*'Premissas de Custo'!$F$84*('Premissas de Custo'!$F$79*'Dados de Demanda'!AG18*'Dados de Demanda'!AG31)/1000</f>
        <v>2.2879806715256636</v>
      </c>
      <c r="AG89" s="53">
        <f>'Premissas de Custo'!$D$84*'Premissas de Custo'!$F$84*('Premissas de Custo'!$F$79*'Dados de Demanda'!AH18*'Dados de Demanda'!AH31)/1000</f>
        <v>2.3030141109995839</v>
      </c>
      <c r="AH89" s="53">
        <f>'Premissas de Custo'!$D$84*'Premissas de Custo'!$F$84*('Premissas de Custo'!$F$79*'Dados de Demanda'!AI18*'Dados de Demanda'!AI31)/1000</f>
        <v>2.3173535057145349</v>
      </c>
      <c r="AI89" s="53">
        <f>'Premissas de Custo'!$D$84*'Premissas de Custo'!$F$84*('Premissas de Custo'!$F$79*'Dados de Demanda'!AJ18*'Dados de Demanda'!AJ31)/1000</f>
        <v>2.3310436599076141</v>
      </c>
      <c r="AJ89" s="53">
        <f>'Premissas de Custo'!$D$84*'Premissas de Custo'!$F$84*('Premissas de Custo'!$F$79*'Dados de Demanda'!AK18*'Dados de Demanda'!AK31)/1000</f>
        <v>2.3441267709498783</v>
      </c>
      <c r="AK89" s="53">
        <f>'Premissas de Custo'!$D$84*'Premissas de Custo'!$F$84*('Premissas de Custo'!$F$79*'Dados de Demanda'!AL18*'Dados de Demanda'!AL31)/1000</f>
        <v>2.3566424225065004</v>
      </c>
      <c r="AL89" s="53">
        <f>'Premissas de Custo'!$D$84*'Premissas de Custo'!$F$84*('Premissas de Custo'!$F$79*'Dados de Demanda'!AM18*'Dados de Demanda'!AM31)/1000</f>
        <v>2.3686276190009203</v>
      </c>
      <c r="AM89" s="53">
        <f>'Premissas de Custo'!$D$84*'Premissas de Custo'!$F$84*('Premissas de Custo'!$F$79*'Dados de Demanda'!AN18*'Dados de Demanda'!AN31)/1000</f>
        <v>2.3801168519141869</v>
      </c>
      <c r="AN89" s="53">
        <f>'Premissas de Custo'!$D$84*'Premissas de Custo'!$F$84*('Premissas de Custo'!$F$79*'Dados de Demanda'!AO18*'Dados de Demanda'!AO31)/1000</f>
        <v>2.3911421898557625</v>
      </c>
      <c r="AO89" s="53">
        <f>'Premissas de Custo'!$D$84*'Premissas de Custo'!$F$84*('Premissas de Custo'!$F$79*'Dados de Demanda'!AP18*'Dados de Demanda'!AP31)/1000</f>
        <v>2.415407450491625</v>
      </c>
      <c r="AP89" s="53">
        <f>'Premissas de Custo'!$D$84*'Premissas de Custo'!$F$84*('Premissas de Custo'!$F$79*'Dados de Demanda'!AQ18*'Dados de Demanda'!AQ31)/1000</f>
        <v>2.4254934316630967</v>
      </c>
      <c r="AQ89" s="53">
        <f>'Premissas de Custo'!$D$84*'Premissas de Custo'!$F$84*('Premissas de Custo'!$F$79*'Dados de Demanda'!AR18*'Dados de Demanda'!AR31)/1000</f>
        <v>2.4351944377170671</v>
      </c>
      <c r="AR89" s="53">
        <f>'Premissas de Custo'!$D$84*'Premissas de Custo'!$F$84*('Premissas de Custo'!$F$79*'Dados de Demanda'!AS18*'Dados de Demanda'!AS31)/1000</f>
        <v>2.4445341382403187</v>
      </c>
      <c r="AS89" s="53">
        <f>'Premissas de Custo'!$D$84*'Premissas de Custo'!$F$84*('Premissas de Custo'!$F$79*'Dados de Demanda'!AT18*'Dados de Demanda'!AT31)/1000</f>
        <v>2.4535343778283147</v>
      </c>
      <c r="AT89" s="53">
        <f>'Premissas de Custo'!$D$84*'Premissas de Custo'!$F$84*('Premissas de Custo'!$F$79*'Dados de Demanda'!AU18*'Dados de Demanda'!AU31)/1000</f>
        <v>2.4622153038168175</v>
      </c>
      <c r="AU89" s="53">
        <f>'Premissas de Custo'!$D$84*'Premissas de Custo'!$F$84*('Premissas de Custo'!$F$79*'Dados de Demanda'!AV18*'Dados de Demanda'!AV31)/1000</f>
        <v>2.4705954904325704</v>
      </c>
      <c r="AV89" s="53">
        <f>'Premissas de Custo'!$D$84*'Premissas de Custo'!$F$84*('Premissas de Custo'!$F$79*'Dados de Demanda'!AW18*'Dados de Demanda'!AW31)/1000</f>
        <v>2.4786920581417062</v>
      </c>
      <c r="AW89" s="53">
        <f>'Premissas de Custo'!$D$84*'Premissas de Custo'!$F$84*('Premissas de Custo'!$F$79*'Dados de Demanda'!AX18*'Dados de Demanda'!AX31)/1000</f>
        <v>2.4865207873485136</v>
      </c>
      <c r="AX89" s="53">
        <f>'Premissas de Custo'!$D$84*'Premissas de Custo'!$F$84*('Premissas de Custo'!$F$79*'Dados de Demanda'!AY18*'Dados de Demanda'!AY31)/1000</f>
        <v>2.4940962258983905</v>
      </c>
      <c r="AY89" s="53">
        <f>'Premissas de Custo'!$D$84*'Premissas de Custo'!$F$84*('Premissas de Custo'!$F$79*'Dados de Demanda'!AZ18*'Dados de Demanda'!AZ31)/1000</f>
        <v>2.501373888905027</v>
      </c>
      <c r="AZ89" s="53">
        <f>'Premissas de Custo'!$D$84*'Premissas de Custo'!$F$84*('Premissas de Custo'!$F$79*'Dados de Demanda'!BA18*'Dados de Demanda'!BA31)/1000</f>
        <v>2.5084818296458127</v>
      </c>
      <c r="BA89" s="53">
        <f>'Premissas de Custo'!$D$84*'Premissas de Custo'!$F$84*('Premissas de Custo'!$F$79*'Dados de Demanda'!BB18*'Dados de Demanda'!BB31)/1000</f>
        <v>2.5153737086415093</v>
      </c>
      <c r="BB89" s="53">
        <f>'Premissas de Custo'!$D$84*'Premissas de Custo'!$F$84*('Premissas de Custo'!$F$79*'Dados de Demanda'!BC18*'Dados de Demanda'!BC31)/1000</f>
        <v>2.5220600874006971</v>
      </c>
      <c r="BC89" s="53">
        <f>'Premissas de Custo'!$D$84*'Premissas de Custo'!$F$84*('Premissas de Custo'!$F$79*'Dados de Demanda'!BD18*'Dados de Demanda'!BD31)/1000</f>
        <v>2.52855073447583</v>
      </c>
      <c r="BD89" s="53">
        <f>'Premissas de Custo'!$D$84*'Premissas de Custo'!$F$84*('Premissas de Custo'!$F$79*'Dados de Demanda'!BE18*'Dados de Demanda'!BE31)/1000</f>
        <v>2.5348546945840944</v>
      </c>
      <c r="BE89" s="53">
        <f>'Premissas de Custo'!$D$84*'Premissas de Custo'!$F$84*('Premissas de Custo'!$F$79*'Dados de Demanda'!BF18*'Dados de Demanda'!BF31)/1000</f>
        <v>2.5409803520701937</v>
      </c>
      <c r="BF89" s="53">
        <f>'Premissas de Custo'!$D$84*'Premissas de Custo'!$F$84*('Premissas de Custo'!$F$79*'Dados de Demanda'!BG18*'Dados de Demanda'!BG31)/1000</f>
        <v>2.546935489043741</v>
      </c>
      <c r="BG89" s="53">
        <f>'Premissas de Custo'!$D$84*'Premissas de Custo'!$F$84*('Premissas de Custo'!$F$79*'Dados de Demanda'!BH18*'Dados de Demanda'!BH31)/1000</f>
        <v>2.5527273385348987</v>
      </c>
      <c r="BH89" s="53">
        <f>'Premissas de Custo'!$D$84*'Premissas de Custo'!$F$84*('Premissas de Custo'!$F$79*'Dados de Demanda'!BI18*'Dados de Demanda'!BI31)/1000</f>
        <v>2.5583626330135552</v>
      </c>
      <c r="BI89" s="53">
        <f>'Premissas de Custo'!$D$84*'Premissas de Custo'!$F$84*('Premissas de Custo'!$F$79*'Dados de Demanda'!BJ18*'Dados de Demanda'!BJ31)/1000</f>
        <v>2.5637948633842917</v>
      </c>
      <c r="BJ89" s="53">
        <f>'Premissas de Custo'!$D$84*'Premissas de Custo'!$F$84*('Premissas de Custo'!$F$79*'Dados de Demanda'!BK18*'Dados de Demanda'!BK31)/1000</f>
        <v>2.5690925053688907</v>
      </c>
      <c r="BK89" s="53">
        <f>'Premissas de Custo'!$D$84*'Premissas de Custo'!$F$84*('Premissas de Custo'!$F$79*'Dados de Demanda'!BL18*'Dados de Demanda'!BL31)/1000</f>
        <v>2.5742991107018716</v>
      </c>
      <c r="BL89" s="53">
        <f>'Premissas de Custo'!$D$84*'Premissas de Custo'!$F$84*('Premissas de Custo'!$F$79*'Dados de Demanda'!BM18*'Dados de Demanda'!BM31)/1000</f>
        <v>2.5793645128509923</v>
      </c>
      <c r="BM89" s="53">
        <f>'Premissas de Custo'!$D$84*'Premissas de Custo'!$F$84*('Premissas de Custo'!$F$79*'Dados de Demanda'!BN18*'Dados de Demanda'!BN31)/1000</f>
        <v>2.5843009844584719</v>
      </c>
      <c r="BN89" s="53">
        <f>'Premissas de Custo'!$D$84*'Premissas de Custo'!$F$84*('Premissas de Custo'!$F$79*'Dados de Demanda'!BO18*'Dados de Demanda'!BO31)/1000</f>
        <v>2.5891130595024805</v>
      </c>
      <c r="BO89" s="53">
        <f>'Premissas de Custo'!$D$84*'Premissas de Custo'!$F$84*('Premissas de Custo'!$F$79*'Dados de Demanda'!BP18*'Dados de Demanda'!BP31)/1000</f>
        <v>2.5938050073501486</v>
      </c>
      <c r="BP89" s="53">
        <f>'Premissas de Custo'!$D$84*'Premissas de Custo'!$F$84*('Premissas de Custo'!$F$79*'Dados de Demanda'!BQ18*'Dados de Demanda'!BQ31)/1000</f>
        <v>2.5983808553861922</v>
      </c>
      <c r="BQ89" s="319"/>
    </row>
    <row r="90" spans="1:69" ht="14.4" x14ac:dyDescent="0.3">
      <c r="A90" s="66"/>
      <c r="B90" s="88" t="s">
        <v>100</v>
      </c>
      <c r="C90" s="63" t="s">
        <v>8</v>
      </c>
      <c r="D90" s="56"/>
      <c r="E90" s="56"/>
      <c r="F90" s="56"/>
      <c r="G90" s="53"/>
      <c r="H90" s="53"/>
      <c r="I90" s="53"/>
      <c r="J90" s="53"/>
      <c r="K90" s="53">
        <f>'Premissas de Custo'!$D$85*'Dados de Demanda'!L23/1000</f>
        <v>3.8124196662811215E-2</v>
      </c>
      <c r="L90" s="53">
        <f>'Premissas de Custo'!$D$85*'Dados de Demanda'!M23/1000</f>
        <v>9.0964722373415657E-2</v>
      </c>
      <c r="M90" s="53">
        <f>'Premissas de Custo'!$D$85*'Dados de Demanda'!N23/1000</f>
        <v>0.12887481046045415</v>
      </c>
      <c r="N90" s="53">
        <f>'Premissas de Custo'!$D$85*'Dados de Demanda'!O23/1000</f>
        <v>0.16444268774722903</v>
      </c>
      <c r="O90" s="53">
        <f>'Premissas de Custo'!$D$85*'Dados de Demanda'!P23/1000</f>
        <v>0.18780019462907366</v>
      </c>
      <c r="P90" s="53">
        <f>'Premissas de Custo'!$D$85*'Dados de Demanda'!Q23/1000</f>
        <v>0.19205949102747552</v>
      </c>
      <c r="Q90" s="53">
        <f>'Premissas de Custo'!$D$85*'Dados de Demanda'!R23/1000</f>
        <v>0.19619230211162286</v>
      </c>
      <c r="R90" s="53">
        <f>'Premissas de Custo'!$D$85*'Dados de Demanda'!S23/1000</f>
        <v>0.20019775942563314</v>
      </c>
      <c r="S90" s="53">
        <f>'Premissas de Custo'!$D$85*'Dados de Demanda'!T23/1000</f>
        <v>0.20403588048605031</v>
      </c>
      <c r="T90" s="53">
        <f>'Premissas de Custo'!$D$85*'Dados de Demanda'!U23/1000</f>
        <v>0.20774784708745431</v>
      </c>
      <c r="U90" s="53">
        <f>'Premissas de Custo'!$D$85*'Dados de Demanda'!V23/1000</f>
        <v>0.21472415169288364</v>
      </c>
      <c r="V90" s="53">
        <f>'Premissas de Custo'!$D$85*'Dados de Demanda'!W23/1000</f>
        <v>0.21751582591478508</v>
      </c>
      <c r="W90" s="53">
        <f>'Premissas de Custo'!$D$85*'Dados de Demanda'!X23/1000</f>
        <v>0.22017019679932545</v>
      </c>
      <c r="X90" s="53">
        <f>'Premissas de Custo'!$D$85*'Dados de Demanda'!Y23/1000</f>
        <v>0.22269236857176339</v>
      </c>
      <c r="Y90" s="53">
        <f>'Premissas de Custo'!$D$85*'Dados de Demanda'!Z23/1000</f>
        <v>0.22804600065525998</v>
      </c>
      <c r="Z90" s="53">
        <f>'Premissas de Custo'!$D$85*'Dados de Demanda'!AA23/1000</f>
        <v>0.23419829738270648</v>
      </c>
      <c r="AA90" s="53">
        <f>'Premissas de Custo'!$D$85*'Dados de Demanda'!AB23/1000</f>
        <v>0.23896610878189681</v>
      </c>
      <c r="AB90" s="53">
        <f>'Premissas de Custo'!$D$85*'Dados de Demanda'!AC23/1000</f>
        <v>0.24104561241112063</v>
      </c>
      <c r="AC90" s="53">
        <f>'Premissas de Custo'!$D$85*'Dados de Demanda'!AD23/1000</f>
        <v>0.24302142034245885</v>
      </c>
      <c r="AD90" s="53">
        <f>'Premissas de Custo'!$D$85*'Dados de Demanda'!AE23/1000</f>
        <v>0.24489953532834721</v>
      </c>
      <c r="AE90" s="53">
        <f>'Premissas de Custo'!$D$85*'Dados de Demanda'!AF23/1000</f>
        <v>0.24812919257009558</v>
      </c>
      <c r="AF90" s="53">
        <f>'Premissas de Custo'!$D$85*'Dados de Demanda'!AG23/1000</f>
        <v>0.24984036620009006</v>
      </c>
      <c r="AG90" s="53">
        <f>'Premissas de Custo'!$D$85*'Dados de Demanda'!AH23/1000</f>
        <v>0.25147020056707409</v>
      </c>
      <c r="AH90" s="53">
        <f>'Premissas de Custo'!$D$85*'Dados de Demanda'!AI23/1000</f>
        <v>0.25302386041321356</v>
      </c>
      <c r="AI90" s="53">
        <f>'Premissas de Custo'!$D$85*'Dados de Demanda'!AJ23/1000</f>
        <v>0.25450623397313943</v>
      </c>
      <c r="AJ90" s="53">
        <f>'Premissas de Custo'!$D$85*'Dados de Demanda'!AK23/1000</f>
        <v>0.25592192635246874</v>
      </c>
      <c r="AK90" s="53">
        <f>'Premissas de Custo'!$D$85*'Dados de Demanda'!AL23/1000</f>
        <v>0.25727525864895712</v>
      </c>
      <c r="AL90" s="53">
        <f>'Premissas de Custo'!$D$85*'Dados de Demanda'!AM23/1000</f>
        <v>0.2585702716126807</v>
      </c>
      <c r="AM90" s="53">
        <f>'Premissas de Custo'!$D$85*'Dados de Demanda'!AN23/1000</f>
        <v>0.25981073280421446</v>
      </c>
      <c r="AN90" s="53">
        <f>'Premissas de Custo'!$D$85*'Dados de Demanda'!AO23/1000</f>
        <v>0.26100014636443536</v>
      </c>
      <c r="AO90" s="53">
        <f>'Premissas de Custo'!$D$85*'Dados de Demanda'!AP23/1000</f>
        <v>0.26363458460033184</v>
      </c>
      <c r="AP90" s="53">
        <f>'Premissas de Custo'!$D$85*'Dados de Demanda'!AQ23/1000</f>
        <v>0.26472061731766705</v>
      </c>
      <c r="AQ90" s="53">
        <f>'Premissas de Custo'!$D$85*'Dados de Demanda'!AR23/1000</f>
        <v>0.26576423422705847</v>
      </c>
      <c r="AR90" s="53">
        <f>'Premissas de Custo'!$D$85*'Dados de Demanda'!AS23/1000</f>
        <v>0.26676802650618348</v>
      </c>
      <c r="AS90" s="53">
        <f>'Premissas de Custo'!$D$85*'Dados de Demanda'!AT23/1000</f>
        <v>0.26773438698420271</v>
      </c>
      <c r="AT90" s="53">
        <f>'Premissas de Custo'!$D$85*'Dados de Demanda'!AU23/1000</f>
        <v>0.26866552404953664</v>
      </c>
      <c r="AU90" s="53">
        <f>'Premissas de Custo'!$D$85*'Dados de Demanda'!AV23/1000</f>
        <v>0.26956347516566753</v>
      </c>
      <c r="AV90" s="53">
        <f>'Premissas de Custo'!$D$85*'Dados de Demanda'!AW23/1000</f>
        <v>0.27043011986117316</v>
      </c>
      <c r="AW90" s="53">
        <f>'Premissas de Custo'!$D$85*'Dados de Demanda'!AX23/1000</f>
        <v>0.27126719210123951</v>
      </c>
      <c r="AX90" s="53">
        <f>'Premissas de Custo'!$D$85*'Dados de Demanda'!AY23/1000</f>
        <v>0.27207629198096678</v>
      </c>
      <c r="AY90" s="53">
        <f>'Premissas de Custo'!$D$85*'Dados de Demanda'!AZ23/1000</f>
        <v>0.27285258078417224</v>
      </c>
      <c r="AZ90" s="53">
        <f>'Premissas de Custo'!$D$85*'Dados de Demanda'!BA23/1000</f>
        <v>0.27361004136409978</v>
      </c>
      <c r="BA90" s="53">
        <f>'Premissas de Custo'!$D$85*'Dados de Demanda'!BB23/1000</f>
        <v>0.27434363326755745</v>
      </c>
      <c r="BB90" s="53">
        <f>'Premissas de Custo'!$D$85*'Dados de Demanda'!BC23/1000</f>
        <v>0.27505452369408778</v>
      </c>
      <c r="BC90" s="53">
        <f>'Premissas de Custo'!$D$85*'Dados de Demanda'!BD23/1000</f>
        <v>0.27574379372815744</v>
      </c>
      <c r="BD90" s="53">
        <f>'Premissas de Custo'!$D$85*'Dados de Demanda'!BE23/1000</f>
        <v>0.27641244583496088</v>
      </c>
      <c r="BE90" s="53">
        <f>'Premissas de Custo'!$D$85*'Dados de Demanda'!BF23/1000</f>
        <v>0.27706141073822593</v>
      </c>
      <c r="BF90" s="53">
        <f>'Premissas de Custo'!$D$85*'Dados de Demanda'!BG23/1000</f>
        <v>0.27769155371661264</v>
      </c>
      <c r="BG90" s="53">
        <f>'Premissas de Custo'!$D$85*'Dados de Demanda'!BH23/1000</f>
        <v>0.27830368035647807</v>
      </c>
      <c r="BH90" s="53">
        <f>'Premissas de Custo'!$D$85*'Dados de Demanda'!BI23/1000</f>
        <v>0.27889854179895851</v>
      </c>
      <c r="BI90" s="53">
        <f>'Premissas de Custo'!$D$85*'Dados de Demanda'!BJ23/1000</f>
        <v>0.27947108556970068</v>
      </c>
      <c r="BJ90" s="53">
        <f>'Premissas de Custo'!$D$85*'Dados de Demanda'!BK23/1000</f>
        <v>0.28003012656762283</v>
      </c>
      <c r="BK90" s="53">
        <f>'Premissas de Custo'!$D$85*'Dados de Demanda'!BL23/1000</f>
        <v>0.28057779543019623</v>
      </c>
      <c r="BL90" s="53">
        <f>'Premissas de Custo'!$D$85*'Dados de Demanda'!BM23/1000</f>
        <v>0.28111022586940765</v>
      </c>
      <c r="BM90" s="53">
        <f>'Premissas de Custo'!$D$85*'Dados de Demanda'!BN23/1000</f>
        <v>0.28162848476387792</v>
      </c>
      <c r="BN90" s="53">
        <f>'Premissas de Custo'!$D$85*'Dados de Demanda'!BO23/1000</f>
        <v>0.28213308331294679</v>
      </c>
      <c r="BO90" s="53">
        <f>'Premissas de Custo'!$D$85*'Dados de Demanda'!BP23/1000</f>
        <v>0.28262450374456116</v>
      </c>
      <c r="BP90" s="53">
        <f>'Premissas de Custo'!$D$85*'Dados de Demanda'!BQ23/1000</f>
        <v>0.28310320174296505</v>
      </c>
      <c r="BQ90" s="319"/>
    </row>
    <row r="91" spans="1:69" ht="14.4" x14ac:dyDescent="0.3">
      <c r="A91" s="66"/>
      <c r="B91" s="88" t="s">
        <v>101</v>
      </c>
      <c r="C91" s="63" t="s">
        <v>8</v>
      </c>
      <c r="D91" s="56"/>
      <c r="E91" s="56"/>
      <c r="F91" s="56"/>
      <c r="G91" s="53"/>
      <c r="H91" s="53"/>
      <c r="I91" s="53"/>
      <c r="J91" s="53"/>
      <c r="K91" s="53">
        <f>'Premissas de Custo'!$D$86*'Dados de Demanda'!L23/1000</f>
        <v>1.9062098331405607E-2</v>
      </c>
      <c r="L91" s="53">
        <f>'Premissas de Custo'!$D$86*'Dados de Demanda'!M23/1000</f>
        <v>4.5482361186707829E-2</v>
      </c>
      <c r="M91" s="53">
        <f>'Premissas de Custo'!$D$86*'Dados de Demanda'!N23/1000</f>
        <v>6.4437405230227077E-2</v>
      </c>
      <c r="N91" s="53">
        <f>'Premissas de Custo'!$D$86*'Dados de Demanda'!O23/1000</f>
        <v>8.2221343873614516E-2</v>
      </c>
      <c r="O91" s="53">
        <f>'Premissas de Custo'!$D$86*'Dados de Demanda'!P23/1000</f>
        <v>9.3900097314536829E-2</v>
      </c>
      <c r="P91" s="53">
        <f>'Premissas de Custo'!$D$86*'Dados de Demanda'!Q23/1000</f>
        <v>9.602974551373776E-2</v>
      </c>
      <c r="Q91" s="53">
        <f>'Premissas de Custo'!$D$86*'Dados de Demanda'!R23/1000</f>
        <v>9.8096151055811431E-2</v>
      </c>
      <c r="R91" s="53">
        <f>'Premissas de Custo'!$D$86*'Dados de Demanda'!S23/1000</f>
        <v>0.10009887971281657</v>
      </c>
      <c r="S91" s="53">
        <f>'Premissas de Custo'!$D$86*'Dados de Demanda'!T23/1000</f>
        <v>0.10201794024302516</v>
      </c>
      <c r="T91" s="53">
        <f>'Premissas de Custo'!$D$86*'Dados de Demanda'!U23/1000</f>
        <v>0.10387392354372715</v>
      </c>
      <c r="U91" s="53">
        <f>'Premissas de Custo'!$D$86*'Dados de Demanda'!V23/1000</f>
        <v>0.10736207584644182</v>
      </c>
      <c r="V91" s="53">
        <f>'Premissas de Custo'!$D$86*'Dados de Demanda'!W23/1000</f>
        <v>0.10875791295739254</v>
      </c>
      <c r="W91" s="53">
        <f>'Premissas de Custo'!$D$86*'Dados de Demanda'!X23/1000</f>
        <v>0.11008509839966273</v>
      </c>
      <c r="X91" s="53">
        <f>'Premissas de Custo'!$D$86*'Dados de Demanda'!Y23/1000</f>
        <v>0.11134618428588169</v>
      </c>
      <c r="Y91" s="53">
        <f>'Premissas de Custo'!$D$86*'Dados de Demanda'!Z23/1000</f>
        <v>0.11402300032762999</v>
      </c>
      <c r="Z91" s="53">
        <f>'Premissas de Custo'!$D$86*'Dados de Demanda'!AA23/1000</f>
        <v>0.11709914869135324</v>
      </c>
      <c r="AA91" s="53">
        <f>'Premissas de Custo'!$D$86*'Dados de Demanda'!AB23/1000</f>
        <v>0.1194830543909484</v>
      </c>
      <c r="AB91" s="53">
        <f>'Premissas de Custo'!$D$86*'Dados de Demanda'!AC23/1000</f>
        <v>0.12052280620556031</v>
      </c>
      <c r="AC91" s="53">
        <f>'Premissas de Custo'!$D$86*'Dados de Demanda'!AD23/1000</f>
        <v>0.12151071017122943</v>
      </c>
      <c r="AD91" s="53">
        <f>'Premissas de Custo'!$D$86*'Dados de Demanda'!AE23/1000</f>
        <v>0.12244976766417361</v>
      </c>
      <c r="AE91" s="53">
        <f>'Premissas de Custo'!$D$86*'Dados de Demanda'!AF23/1000</f>
        <v>0.12406459628504779</v>
      </c>
      <c r="AF91" s="53">
        <f>'Premissas de Custo'!$D$86*'Dados de Demanda'!AG23/1000</f>
        <v>0.12492018310004503</v>
      </c>
      <c r="AG91" s="53">
        <f>'Premissas de Custo'!$D$86*'Dados de Demanda'!AH23/1000</f>
        <v>0.12573510028353704</v>
      </c>
      <c r="AH91" s="53">
        <f>'Premissas de Custo'!$D$86*'Dados de Demanda'!AI23/1000</f>
        <v>0.12651193020660678</v>
      </c>
      <c r="AI91" s="53">
        <f>'Premissas de Custo'!$D$86*'Dados de Demanda'!AJ23/1000</f>
        <v>0.12725311698656971</v>
      </c>
      <c r="AJ91" s="53">
        <f>'Premissas de Custo'!$D$86*'Dados de Demanda'!AK23/1000</f>
        <v>0.12796096317623437</v>
      </c>
      <c r="AK91" s="53">
        <f>'Premissas de Custo'!$D$86*'Dados de Demanda'!AL23/1000</f>
        <v>0.12863762932447856</v>
      </c>
      <c r="AL91" s="53">
        <f>'Premissas de Custo'!$D$86*'Dados de Demanda'!AM23/1000</f>
        <v>0.12928513580634035</v>
      </c>
      <c r="AM91" s="53">
        <f>'Premissas de Custo'!$D$86*'Dados de Demanda'!AN23/1000</f>
        <v>0.12990536640210723</v>
      </c>
      <c r="AN91" s="53">
        <f>'Premissas de Custo'!$D$86*'Dados de Demanda'!AO23/1000</f>
        <v>0.13050007318221768</v>
      </c>
      <c r="AO91" s="53">
        <f>'Premissas de Custo'!$D$86*'Dados de Demanda'!AP23/1000</f>
        <v>0.13181729230016592</v>
      </c>
      <c r="AP91" s="53">
        <f>'Premissas de Custo'!$D$86*'Dados de Demanda'!AQ23/1000</f>
        <v>0.13236030865883353</v>
      </c>
      <c r="AQ91" s="53">
        <f>'Premissas de Custo'!$D$86*'Dados de Demanda'!AR23/1000</f>
        <v>0.13288211711352924</v>
      </c>
      <c r="AR91" s="53">
        <f>'Premissas de Custo'!$D$86*'Dados de Demanda'!AS23/1000</f>
        <v>0.13338401325309174</v>
      </c>
      <c r="AS91" s="53">
        <f>'Premissas de Custo'!$D$86*'Dados de Demanda'!AT23/1000</f>
        <v>0.13386719349210136</v>
      </c>
      <c r="AT91" s="53">
        <f>'Premissas de Custo'!$D$86*'Dados de Demanda'!AU23/1000</f>
        <v>0.13433276202476832</v>
      </c>
      <c r="AU91" s="53">
        <f>'Premissas de Custo'!$D$86*'Dados de Demanda'!AV23/1000</f>
        <v>0.13478173758283377</v>
      </c>
      <c r="AV91" s="53">
        <f>'Premissas de Custo'!$D$86*'Dados de Demanda'!AW23/1000</f>
        <v>0.13521505993058658</v>
      </c>
      <c r="AW91" s="53">
        <f>'Premissas de Custo'!$D$86*'Dados de Demanda'!AX23/1000</f>
        <v>0.13563359605061975</v>
      </c>
      <c r="AX91" s="53">
        <f>'Premissas de Custo'!$D$86*'Dados de Demanda'!AY23/1000</f>
        <v>0.13603814599048339</v>
      </c>
      <c r="AY91" s="53">
        <f>'Premissas de Custo'!$D$86*'Dados de Demanda'!AZ23/1000</f>
        <v>0.13642629039208612</v>
      </c>
      <c r="AZ91" s="53">
        <f>'Premissas de Custo'!$D$86*'Dados de Demanda'!BA23/1000</f>
        <v>0.13680502068204989</v>
      </c>
      <c r="BA91" s="53">
        <f>'Premissas de Custo'!$D$86*'Dados de Demanda'!BB23/1000</f>
        <v>0.13717181663377873</v>
      </c>
      <c r="BB91" s="53">
        <f>'Premissas de Custo'!$D$86*'Dados de Demanda'!BC23/1000</f>
        <v>0.13752726184704389</v>
      </c>
      <c r="BC91" s="53">
        <f>'Premissas de Custo'!$D$86*'Dados de Demanda'!BD23/1000</f>
        <v>0.13787189686407872</v>
      </c>
      <c r="BD91" s="53">
        <f>'Premissas de Custo'!$D$86*'Dados de Demanda'!BE23/1000</f>
        <v>0.13820622291748044</v>
      </c>
      <c r="BE91" s="53">
        <f>'Premissas de Custo'!$D$86*'Dados de Demanda'!BF23/1000</f>
        <v>0.13853070536911297</v>
      </c>
      <c r="BF91" s="53">
        <f>'Premissas de Custo'!$D$86*'Dados de Demanda'!BG23/1000</f>
        <v>0.13884577685830632</v>
      </c>
      <c r="BG91" s="53">
        <f>'Premissas de Custo'!$D$86*'Dados de Demanda'!BH23/1000</f>
        <v>0.13915184017823903</v>
      </c>
      <c r="BH91" s="53">
        <f>'Premissas de Custo'!$D$86*'Dados de Demanda'!BI23/1000</f>
        <v>0.13944927089947926</v>
      </c>
      <c r="BI91" s="53">
        <f>'Premissas de Custo'!$D$86*'Dados de Demanda'!BJ23/1000</f>
        <v>0.13973554278485034</v>
      </c>
      <c r="BJ91" s="53">
        <f>'Premissas de Custo'!$D$86*'Dados de Demanda'!BK23/1000</f>
        <v>0.14001506328381141</v>
      </c>
      <c r="BK91" s="53">
        <f>'Premissas de Custo'!$D$86*'Dados de Demanda'!BL23/1000</f>
        <v>0.14028889771509812</v>
      </c>
      <c r="BL91" s="53">
        <f>'Premissas de Custo'!$D$86*'Dados de Demanda'!BM23/1000</f>
        <v>0.14055511293470382</v>
      </c>
      <c r="BM91" s="53">
        <f>'Premissas de Custo'!$D$86*'Dados de Demanda'!BN23/1000</f>
        <v>0.14081424238193896</v>
      </c>
      <c r="BN91" s="53">
        <f>'Premissas de Custo'!$D$86*'Dados de Demanda'!BO23/1000</f>
        <v>0.14106654165647339</v>
      </c>
      <c r="BO91" s="53">
        <f>'Premissas de Custo'!$D$86*'Dados de Demanda'!BP23/1000</f>
        <v>0.14131225187228058</v>
      </c>
      <c r="BP91" s="53">
        <f>'Premissas de Custo'!$D$86*'Dados de Demanda'!BQ23/1000</f>
        <v>0.14155160087148252</v>
      </c>
      <c r="BQ91" s="319"/>
    </row>
    <row r="92" spans="1:69" ht="14.4" x14ac:dyDescent="0.3">
      <c r="A92" s="66"/>
      <c r="B92" s="88" t="s">
        <v>102</v>
      </c>
      <c r="C92" s="63" t="s">
        <v>8</v>
      </c>
      <c r="D92" s="56"/>
      <c r="E92" s="56"/>
      <c r="F92" s="56"/>
      <c r="G92" s="53"/>
      <c r="H92" s="53"/>
      <c r="I92" s="53"/>
      <c r="J92" s="53"/>
      <c r="K92" s="53">
        <f>'Premissas de Custo'!$D$87*'Dados de Demanda'!L23/1000</f>
        <v>0.25416131108540807</v>
      </c>
      <c r="L92" s="53">
        <f>'Premissas de Custo'!$D$87*'Dados de Demanda'!M23/1000</f>
        <v>0.60643148248943768</v>
      </c>
      <c r="M92" s="53">
        <f>'Premissas de Custo'!$D$87*'Dados de Demanda'!N23/1000</f>
        <v>0.85916540306969424</v>
      </c>
      <c r="N92" s="53">
        <f>'Premissas de Custo'!$D$87*'Dados de Demanda'!O23/1000</f>
        <v>1.0962845849815266</v>
      </c>
      <c r="O92" s="53">
        <f>'Premissas de Custo'!$D$87*'Dados de Demanda'!P23/1000</f>
        <v>1.2520012975271575</v>
      </c>
      <c r="P92" s="53">
        <f>'Premissas de Custo'!$D$87*'Dados de Demanda'!Q23/1000</f>
        <v>1.2803966068498367</v>
      </c>
      <c r="Q92" s="53">
        <f>'Premissas de Custo'!$D$87*'Dados de Demanda'!R23/1000</f>
        <v>1.3079486807441525</v>
      </c>
      <c r="R92" s="53">
        <f>'Premissas de Custo'!$D$87*'Dados de Demanda'!S23/1000</f>
        <v>1.3346517295042208</v>
      </c>
      <c r="S92" s="53">
        <f>'Premissas de Custo'!$D$87*'Dados de Demanda'!T23/1000</f>
        <v>1.3602392032403352</v>
      </c>
      <c r="T92" s="53">
        <f>'Premissas de Custo'!$D$87*'Dados de Demanda'!U23/1000</f>
        <v>1.3849856472496953</v>
      </c>
      <c r="U92" s="53">
        <f>'Premissas de Custo'!$D$87*'Dados de Demanda'!V23/1000</f>
        <v>1.4314943446192241</v>
      </c>
      <c r="V92" s="53">
        <f>'Premissas de Custo'!$D$87*'Dados de Demanda'!W23/1000</f>
        <v>1.450105506098567</v>
      </c>
      <c r="W92" s="53">
        <f>'Premissas de Custo'!$D$87*'Dados de Demanda'!X23/1000</f>
        <v>1.4678013119955029</v>
      </c>
      <c r="X92" s="53">
        <f>'Premissas de Custo'!$D$87*'Dados de Demanda'!Y23/1000</f>
        <v>1.4846157904784225</v>
      </c>
      <c r="Y92" s="53">
        <f>'Premissas de Custo'!$D$87*'Dados de Demanda'!Z23/1000</f>
        <v>1.5203066710350666</v>
      </c>
      <c r="Z92" s="53">
        <f>'Premissas de Custo'!$D$87*'Dados de Demanda'!AA23/1000</f>
        <v>1.5613219825513762</v>
      </c>
      <c r="AA92" s="53">
        <f>'Premissas de Custo'!$D$87*'Dados de Demanda'!AB23/1000</f>
        <v>1.5931073918793119</v>
      </c>
      <c r="AB92" s="53">
        <f>'Premissas de Custo'!$D$87*'Dados de Demanda'!AC23/1000</f>
        <v>1.6069707494074708</v>
      </c>
      <c r="AC92" s="53">
        <f>'Premissas de Custo'!$D$87*'Dados de Demanda'!AD23/1000</f>
        <v>1.6201428022830588</v>
      </c>
      <c r="AD92" s="53">
        <f>'Premissas de Custo'!$D$87*'Dados de Demanda'!AE23/1000</f>
        <v>1.6326635688556481</v>
      </c>
      <c r="AE92" s="53">
        <f>'Premissas de Custo'!$D$87*'Dados de Demanda'!AF23/1000</f>
        <v>1.6541946171339703</v>
      </c>
      <c r="AF92" s="53">
        <f>'Premissas de Custo'!$D$87*'Dados de Demanda'!AG23/1000</f>
        <v>1.6656024413339336</v>
      </c>
      <c r="AG92" s="53">
        <f>'Premissas de Custo'!$D$87*'Dados de Demanda'!AH23/1000</f>
        <v>1.676468003780494</v>
      </c>
      <c r="AH92" s="53">
        <f>'Premissas de Custo'!$D$87*'Dados de Demanda'!AI23/1000</f>
        <v>1.6868257360880903</v>
      </c>
      <c r="AI92" s="53">
        <f>'Premissas de Custo'!$D$87*'Dados de Demanda'!AJ23/1000</f>
        <v>1.6967082264875959</v>
      </c>
      <c r="AJ92" s="53">
        <f>'Premissas de Custo'!$D$87*'Dados de Demanda'!AK23/1000</f>
        <v>1.7061461756831249</v>
      </c>
      <c r="AK92" s="53">
        <f>'Premissas de Custo'!$D$87*'Dados de Demanda'!AL23/1000</f>
        <v>1.7151683909930471</v>
      </c>
      <c r="AL92" s="53">
        <f>'Premissas de Custo'!$D$87*'Dados de Demanda'!AM23/1000</f>
        <v>1.7238018107512045</v>
      </c>
      <c r="AM92" s="53">
        <f>'Premissas de Custo'!$D$87*'Dados de Demanda'!AN23/1000</f>
        <v>1.7320715520280963</v>
      </c>
      <c r="AN92" s="53">
        <f>'Premissas de Custo'!$D$87*'Dados de Demanda'!AO23/1000</f>
        <v>1.7400009757629022</v>
      </c>
      <c r="AO92" s="53">
        <f>'Premissas de Custo'!$D$87*'Dados de Demanda'!AP23/1000</f>
        <v>1.7575638973355456</v>
      </c>
      <c r="AP92" s="53">
        <f>'Premissas de Custo'!$D$87*'Dados de Demanda'!AQ23/1000</f>
        <v>1.7648041154511134</v>
      </c>
      <c r="AQ92" s="53">
        <f>'Premissas de Custo'!$D$87*'Dados de Demanda'!AR23/1000</f>
        <v>1.7717615615137228</v>
      </c>
      <c r="AR92" s="53">
        <f>'Premissas de Custo'!$D$87*'Dados de Demanda'!AS23/1000</f>
        <v>1.7784535100412231</v>
      </c>
      <c r="AS92" s="53">
        <f>'Premissas de Custo'!$D$87*'Dados de Demanda'!AT23/1000</f>
        <v>1.7848959132280182</v>
      </c>
      <c r="AT92" s="53">
        <f>'Premissas de Custo'!$D$87*'Dados de Demanda'!AU23/1000</f>
        <v>1.7911034936635777</v>
      </c>
      <c r="AU92" s="53">
        <f>'Premissas de Custo'!$D$87*'Dados de Demanda'!AV23/1000</f>
        <v>1.7970898344377833</v>
      </c>
      <c r="AV92" s="53">
        <f>'Premissas de Custo'!$D$87*'Dados de Demanda'!AW23/1000</f>
        <v>1.8028674657411545</v>
      </c>
      <c r="AW92" s="53">
        <f>'Premissas de Custo'!$D$87*'Dados de Demanda'!AX23/1000</f>
        <v>1.8084479473415969</v>
      </c>
      <c r="AX92" s="53">
        <f>'Premissas de Custo'!$D$87*'Dados de Demanda'!AY23/1000</f>
        <v>1.8138419465397784</v>
      </c>
      <c r="AY92" s="53">
        <f>'Premissas de Custo'!$D$87*'Dados de Demanda'!AZ23/1000</f>
        <v>1.8190172052278148</v>
      </c>
      <c r="AZ92" s="53">
        <f>'Premissas de Custo'!$D$87*'Dados de Demanda'!BA23/1000</f>
        <v>1.8240669424273319</v>
      </c>
      <c r="BA92" s="53">
        <f>'Premissas de Custo'!$D$87*'Dados de Demanda'!BB23/1000</f>
        <v>1.8289575551170494</v>
      </c>
      <c r="BB92" s="53">
        <f>'Premissas de Custo'!$D$87*'Dados de Demanda'!BC23/1000</f>
        <v>1.8336968246272518</v>
      </c>
      <c r="BC92" s="53">
        <f>'Premissas de Custo'!$D$87*'Dados de Demanda'!BD23/1000</f>
        <v>1.838291958187716</v>
      </c>
      <c r="BD92" s="53">
        <f>'Premissas de Custo'!$D$87*'Dados de Demanda'!BE23/1000</f>
        <v>1.8427496388997391</v>
      </c>
      <c r="BE92" s="53">
        <f>'Premissas de Custo'!$D$87*'Dados de Demanda'!BF23/1000</f>
        <v>1.8470760715881727</v>
      </c>
      <c r="BF92" s="53">
        <f>'Premissas de Custo'!$D$87*'Dados de Demanda'!BG23/1000</f>
        <v>1.8512770247774175</v>
      </c>
      <c r="BG92" s="53">
        <f>'Premissas de Custo'!$D$87*'Dados de Demanda'!BH23/1000</f>
        <v>1.8553578690431871</v>
      </c>
      <c r="BH92" s="53">
        <f>'Premissas de Custo'!$D$87*'Dados de Demanda'!BI23/1000</f>
        <v>1.8593236119930563</v>
      </c>
      <c r="BI92" s="53">
        <f>'Premissas de Custo'!$D$87*'Dados de Demanda'!BJ23/1000</f>
        <v>1.8631405704646709</v>
      </c>
      <c r="BJ92" s="53">
        <f>'Premissas de Custo'!$D$87*'Dados de Demanda'!BK23/1000</f>
        <v>1.8668675104508186</v>
      </c>
      <c r="BK92" s="53">
        <f>'Premissas de Custo'!$D$87*'Dados de Demanda'!BL23/1000</f>
        <v>1.8705186362013078</v>
      </c>
      <c r="BL92" s="53">
        <f>'Premissas de Custo'!$D$87*'Dados de Demanda'!BM23/1000</f>
        <v>1.8740681724627175</v>
      </c>
      <c r="BM92" s="53">
        <f>'Premissas de Custo'!$D$87*'Dados de Demanda'!BN23/1000</f>
        <v>1.8775232317591861</v>
      </c>
      <c r="BN92" s="53">
        <f>'Premissas de Custo'!$D$87*'Dados de Demanda'!BO23/1000</f>
        <v>1.8808872220863118</v>
      </c>
      <c r="BO92" s="53">
        <f>'Premissas de Custo'!$D$87*'Dados de Demanda'!BP23/1000</f>
        <v>1.884163358297074</v>
      </c>
      <c r="BP92" s="53">
        <f>'Premissas de Custo'!$D$87*'Dados de Demanda'!BQ23/1000</f>
        <v>1.8873546782864337</v>
      </c>
      <c r="BQ92" s="319"/>
    </row>
    <row r="93" spans="1:69" ht="14.4" x14ac:dyDescent="0.3">
      <c r="A93" s="66"/>
      <c r="B93" s="87" t="s">
        <v>27</v>
      </c>
      <c r="C93" s="60"/>
      <c r="D93" s="74"/>
      <c r="E93" s="74"/>
      <c r="F93" s="74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75"/>
    </row>
    <row r="94" spans="1:69" ht="14.4" x14ac:dyDescent="0.3">
      <c r="A94" s="66"/>
      <c r="B94" s="88" t="s">
        <v>41</v>
      </c>
      <c r="C94" s="63" t="s">
        <v>8</v>
      </c>
      <c r="D94" s="56"/>
      <c r="E94" s="56"/>
      <c r="F94" s="56"/>
      <c r="G94" s="53"/>
      <c r="H94" s="53"/>
      <c r="I94" s="53"/>
      <c r="J94" s="53"/>
      <c r="K94" s="53">
        <f>'Premissas de Custo'!$F$89*'Premissas de Custo'!$D$89*'Dados de Demanda'!L28</f>
        <v>1.4221867044488423</v>
      </c>
      <c r="L94" s="53">
        <f>'Premissas de Custo'!$F$89*'Premissas de Custo'!$D$89*'Dados de Demanda'!M28</f>
        <v>3.3369503175044324</v>
      </c>
      <c r="M94" s="53">
        <f>'Premissas de Custo'!$F$89*'Premissas de Custo'!$D$89*'Dados de Demanda'!N28</f>
        <v>4.7132114896692583</v>
      </c>
      <c r="N94" s="53">
        <f>'Premissas de Custo'!$F$89*'Premissas de Custo'!$D$89*'Dados de Demanda'!O28</f>
        <v>5.9857551140868486</v>
      </c>
      <c r="O94" s="53">
        <f>'Premissas de Custo'!$F$89*'Premissas de Custo'!$D$89*'Dados de Demanda'!P28</f>
        <v>6.8216576253553214</v>
      </c>
      <c r="P94" s="53">
        <f>'Premissas de Custo'!$F$89*'Premissas de Custo'!$D$89*'Dados de Demanda'!Q28</f>
        <v>6.9758200949802109</v>
      </c>
      <c r="Q94" s="53">
        <f>'Premissas de Custo'!$F$89*'Premissas de Custo'!$D$89*'Dados de Demanda'!R28</f>
        <v>7.1254048067217379</v>
      </c>
      <c r="R94" s="53">
        <f>'Premissas de Custo'!$F$89*'Premissas de Custo'!$D$89*'Dados de Demanda'!S28</f>
        <v>7.2703831734679127</v>
      </c>
      <c r="S94" s="53">
        <f>'Premissas de Custo'!$F$89*'Premissas de Custo'!$D$89*'Dados de Demanda'!T28</f>
        <v>7.409169296537951</v>
      </c>
      <c r="T94" s="53">
        <f>'Premissas de Custo'!$F$89*'Premissas de Custo'!$D$89*'Dados de Demanda'!U28</f>
        <v>7.543391097084915</v>
      </c>
      <c r="U94" s="53">
        <f>'Premissas de Custo'!$F$89*'Premissas de Custo'!$D$89*'Dados de Demanda'!V28</f>
        <v>7.7971637422146811</v>
      </c>
      <c r="V94" s="53">
        <f>'Premissas de Custo'!$F$89*'Premissas de Custo'!$D$89*'Dados de Demanda'!W28</f>
        <v>7.8987625568836259</v>
      </c>
      <c r="W94" s="53">
        <f>'Premissas de Custo'!$F$89*'Premissas de Custo'!$D$89*'Dados de Demanda'!X28</f>
        <v>7.9954146016754546</v>
      </c>
      <c r="X94" s="53">
        <f>'Premissas de Custo'!$F$89*'Premissas de Custo'!$D$89*'Dados de Demanda'!Y28</f>
        <v>8.0873052458921428</v>
      </c>
      <c r="Y94" s="53">
        <f>'Premissas de Custo'!$F$89*'Premissas de Custo'!$D$89*'Dados de Demanda'!Z28</f>
        <v>8.2809254748160352</v>
      </c>
      <c r="Z94" s="53">
        <f>'Premissas de Custo'!$F$89*'Premissas de Custo'!$D$89*'Dados de Demanda'!AA28</f>
        <v>8.5030089238616906</v>
      </c>
      <c r="AA94" s="53">
        <f>'Premissas de Custo'!$F$89*'Premissas de Custo'!$D$89*'Dados de Demanda'!AB28</f>
        <v>8.6754334202107639</v>
      </c>
      <c r="AB94" s="53">
        <f>'Premissas de Custo'!$F$89*'Premissas de Custo'!$D$89*'Dados de Demanda'!AC28</f>
        <v>8.7514100788651827</v>
      </c>
      <c r="AC94" s="53">
        <f>'Premissas de Custo'!$F$89*'Premissas de Custo'!$D$89*'Dados de Demanda'!AD28</f>
        <v>8.8236546194404877</v>
      </c>
      <c r="AD94" s="53">
        <f>'Premissas de Custo'!$F$89*'Premissas de Custo'!$D$89*'Dados de Demanda'!AE28</f>
        <v>8.8923841431674688</v>
      </c>
      <c r="AE94" s="53">
        <f>'Premissas de Custo'!$F$89*'Premissas de Custo'!$D$89*'Dados de Demanda'!AF28</f>
        <v>9.0100537276593684</v>
      </c>
      <c r="AF94" s="53">
        <f>'Premissas de Custo'!$F$89*'Premissas de Custo'!$D$89*'Dados de Demanda'!AG28</f>
        <v>9.0727843146904608</v>
      </c>
      <c r="AG94" s="53">
        <f>'Premissas de Custo'!$F$89*'Premissas de Custo'!$D$89*'Dados de Demanda'!AH28</f>
        <v>9.1325910555979188</v>
      </c>
      <c r="AH94" s="53">
        <f>'Premissas de Custo'!$F$89*'Premissas de Custo'!$D$89*'Dados de Demanda'!AI28</f>
        <v>9.1896605029238447</v>
      </c>
      <c r="AI94" s="53">
        <f>'Premissas de Custo'!$F$89*'Premissas de Custo'!$D$89*'Dados de Demanda'!AJ28</f>
        <v>9.2441691711699203</v>
      </c>
      <c r="AJ94" s="53">
        <f>'Premissas de Custo'!$F$89*'Premissas de Custo'!$D$89*'Dados de Demanda'!AK28</f>
        <v>9.2962833020282201</v>
      </c>
      <c r="AK94" s="53">
        <f>'Premissas de Custo'!$F$89*'Premissas de Custo'!$D$89*'Dados de Demanda'!AL28</f>
        <v>9.3461588359909982</v>
      </c>
      <c r="AL94" s="53">
        <f>'Premissas de Custo'!$F$89*'Premissas de Custo'!$D$89*'Dados de Demanda'!AM28</f>
        <v>9.3939415471252143</v>
      </c>
      <c r="AM94" s="53">
        <f>'Premissas de Custo'!$F$89*'Premissas de Custo'!$D$89*'Dados de Demanda'!AN28</f>
        <v>9.4397673036253664</v>
      </c>
      <c r="AN94" s="53">
        <f>'Premissas de Custo'!$F$89*'Premissas de Custo'!$D$89*'Dados de Demanda'!AO28</f>
        <v>9.4837624223050554</v>
      </c>
      <c r="AO94" s="53">
        <f>'Premissas de Custo'!$F$89*'Premissas de Custo'!$D$89*'Dados de Demanda'!AP28</f>
        <v>9.5801730595478709</v>
      </c>
      <c r="AP94" s="53">
        <f>'Premissas de Custo'!$F$89*'Premissas de Custo'!$D$89*'Dados de Demanda'!AQ28</f>
        <v>9.6204598757386073</v>
      </c>
      <c r="AQ94" s="53">
        <f>'Premissas de Custo'!$F$89*'Premissas de Custo'!$D$89*'Dados de Demanda'!AR28</f>
        <v>9.6592267874618329</v>
      </c>
      <c r="AR94" s="53">
        <f>'Premissas de Custo'!$F$89*'Premissas de Custo'!$D$89*'Dados de Demanda'!AS28</f>
        <v>9.6965669946821933</v>
      </c>
      <c r="AS94" s="53">
        <f>'Premissas de Custo'!$F$89*'Premissas de Custo'!$D$89*'Dados de Demanda'!AT28</f>
        <v>9.7325665023808927</v>
      </c>
      <c r="AT94" s="53">
        <f>'Premissas de Custo'!$F$89*'Premissas de Custo'!$D$89*'Dados de Demanda'!AU28</f>
        <v>9.7673046241537147</v>
      </c>
      <c r="AU94" s="53">
        <f>'Premissas de Custo'!$F$89*'Premissas de Custo'!$D$89*'Dados de Demanda'!AV28</f>
        <v>9.8008544717355939</v>
      </c>
      <c r="AV94" s="53">
        <f>'Premissas de Custo'!$F$89*'Premissas de Custo'!$D$89*'Dados de Demanda'!AW28</f>
        <v>9.833283425627533</v>
      </c>
      <c r="AW94" s="53">
        <f>'Premissas de Custo'!$F$89*'Premissas de Custo'!$D$89*'Dados de Demanda'!AX28</f>
        <v>9.8646535834766738</v>
      </c>
      <c r="AX94" s="53">
        <f>'Premissas de Custo'!$F$89*'Premissas de Custo'!$D$89*'Dados de Demanda'!AY28</f>
        <v>9.8950221840505979</v>
      </c>
      <c r="AY94" s="53">
        <f>'Premissas de Custo'!$F$89*'Premissas de Custo'!$D$89*'Dados de Demanda'!AZ28</f>
        <v>9.9242196449022249</v>
      </c>
      <c r="AZ94" s="53">
        <f>'Premissas de Custo'!$F$89*'Premissas de Custo'!$D$89*'Dados de Demanda'!BA28</f>
        <v>9.952738901026045</v>
      </c>
      <c r="BA94" s="53">
        <f>'Premissas de Custo'!$F$89*'Premissas de Custo'!$D$89*'Dados de Demanda'!BB28</f>
        <v>9.9804030309708054</v>
      </c>
      <c r="BB94" s="53">
        <f>'Premissas de Custo'!$F$89*'Premissas de Custo'!$D$89*'Dados de Demanda'!BC28</f>
        <v>10.007253561015771</v>
      </c>
      <c r="BC94" s="53">
        <f>'Premissas de Custo'!$F$89*'Premissas de Custo'!$D$89*'Dados de Demanda'!BD28</f>
        <v>10.033328892587146</v>
      </c>
      <c r="BD94" s="53">
        <f>'Premissas de Custo'!$F$89*'Premissas de Custo'!$D$89*'Dados de Demanda'!BE28</f>
        <v>10.058664574962251</v>
      </c>
      <c r="BE94" s="53">
        <f>'Premissas de Custo'!$F$89*'Premissas de Custo'!$D$89*'Dados de Demanda'!BF28</f>
        <v>10.083293555667915</v>
      </c>
      <c r="BF94" s="53">
        <f>'Premissas de Custo'!$F$89*'Premissas de Custo'!$D$89*'Dados de Demanda'!BG28</f>
        <v>10.107246409883411</v>
      </c>
      <c r="BG94" s="53">
        <f>'Premissas de Custo'!$F$89*'Premissas de Custo'!$D$89*'Dados de Demanda'!BH28</f>
        <v>10.130551550200927</v>
      </c>
      <c r="BH94" s="53">
        <f>'Premissas de Custo'!$F$89*'Premissas de Custo'!$D$89*'Dados de Demanda'!BI28</f>
        <v>10.153235418104614</v>
      </c>
      <c r="BI94" s="53">
        <f>'Premissas de Custo'!$F$89*'Premissas de Custo'!$D$89*'Dados de Demanda'!BJ28</f>
        <v>10.175120096439613</v>
      </c>
      <c r="BJ94" s="53">
        <f>'Premissas de Custo'!$F$89*'Premissas de Custo'!$D$89*'Dados de Demanda'!BK28</f>
        <v>10.196483682903827</v>
      </c>
      <c r="BK94" s="53">
        <f>'Premissas de Custo'!$F$89*'Premissas de Custo'!$D$89*'Dados de Demanda'!BL28</f>
        <v>10.217465082304468</v>
      </c>
      <c r="BL94" s="53">
        <f>'Premissas de Custo'!$F$89*'Premissas de Custo'!$D$89*'Dados de Demanda'!BM28</f>
        <v>10.237889618654965</v>
      </c>
      <c r="BM94" s="53">
        <f>'Premissas de Custo'!$F$89*'Premissas de Custo'!$D$89*'Dados de Demanda'!BN28</f>
        <v>10.257801264584607</v>
      </c>
      <c r="BN94" s="53">
        <f>'Premissas de Custo'!$F$89*'Premissas de Custo'!$D$89*'Dados de Demanda'!BO28</f>
        <v>10.277217809633232</v>
      </c>
      <c r="BO94" s="53">
        <f>'Premissas de Custo'!$F$89*'Premissas de Custo'!$D$89*'Dados de Demanda'!BP28</f>
        <v>10.296156004151815</v>
      </c>
      <c r="BP94" s="53">
        <f>'Premissas de Custo'!$F$89*'Premissas de Custo'!$D$89*'Dados de Demanda'!BQ28</f>
        <v>10.314631648598978</v>
      </c>
      <c r="BQ94" s="319"/>
    </row>
    <row r="95" spans="1:69" ht="14.4" x14ac:dyDescent="0.3">
      <c r="A95" s="66"/>
      <c r="B95" s="87" t="s">
        <v>104</v>
      </c>
      <c r="C95" s="60"/>
      <c r="D95" s="74"/>
      <c r="E95" s="74"/>
      <c r="F95" s="74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75"/>
    </row>
    <row r="96" spans="1:69" ht="14.4" x14ac:dyDescent="0.3">
      <c r="A96" s="66"/>
      <c r="B96" s="96" t="s">
        <v>21</v>
      </c>
      <c r="C96" s="63" t="s">
        <v>8</v>
      </c>
      <c r="D96" s="56"/>
      <c r="E96" s="56"/>
      <c r="F96" s="56"/>
      <c r="G96" s="53"/>
      <c r="H96" s="53"/>
      <c r="I96" s="53"/>
      <c r="J96" s="53"/>
      <c r="K96" s="53">
        <f>'Premissas de Custo'!$D$91*'Material Rodante'!L24*'Material Rodante'!L10/1000000+'Premissas de Custo'!$D$91*'Material Rodante'!L32*'Material Rodante'!L18/1000000</f>
        <v>25.815086345365529</v>
      </c>
      <c r="L96" s="53">
        <f>'Premissas de Custo'!$D$91*'Material Rodante'!M24*'Material Rodante'!M10/1000000+'Premissas de Custo'!$D$91*'Material Rodante'!M32*'Material Rodante'!M18/1000000</f>
        <v>61.870805933536573</v>
      </c>
      <c r="M96" s="53">
        <f>'Premissas de Custo'!$D$91*'Material Rodante'!N24*'Material Rodante'!N10/1000000+'Premissas de Custo'!$D$91*'Material Rodante'!N32*'Material Rodante'!N18/1000000</f>
        <v>87.740891658090277</v>
      </c>
      <c r="N96" s="53">
        <f>'Premissas de Custo'!$D$91*'Material Rodante'!O24*'Material Rodante'!O10/1000000+'Premissas de Custo'!$D$91*'Material Rodante'!O32*'Material Rodante'!O18/1000000</f>
        <v>121.94722744689446</v>
      </c>
      <c r="O96" s="53">
        <f>'Premissas de Custo'!$D$91*'Material Rodante'!P24*'Material Rodante'!P10/1000000+'Premissas de Custo'!$D$91*'Material Rodante'!P32*'Material Rodante'!P18/1000000</f>
        <v>139.08093453112741</v>
      </c>
      <c r="P96" s="53">
        <f>'Premissas de Custo'!$D$91*'Material Rodante'!Q24*'Material Rodante'!Q10/1000000+'Premissas de Custo'!$D$91*'Material Rodante'!Q32*'Material Rodante'!Q18/1000000</f>
        <v>142.25710554376042</v>
      </c>
      <c r="Q96" s="53">
        <f>'Premissas de Custo'!$D$91*'Material Rodante'!R24*'Material Rodante'!R10/1000000+'Premissas de Custo'!$D$91*'Material Rodante'!R32*'Material Rodante'!R18/1000000</f>
        <v>145.3402534906144</v>
      </c>
      <c r="R96" s="53">
        <f>'Premissas de Custo'!$D$91*'Material Rodante'!S24*'Material Rodante'!S10/1000000+'Premissas de Custo'!$D$91*'Material Rodante'!S32*'Material Rodante'!S18/1000000</f>
        <v>148.32990250360271</v>
      </c>
      <c r="S96" s="53">
        <f>'Premissas de Custo'!$D$91*'Material Rodante'!T24*'Material Rodante'!T10/1000000+'Premissas de Custo'!$D$91*'Material Rodante'!T32*'Material Rodante'!T18/1000000</f>
        <v>151.18679996352117</v>
      </c>
      <c r="T96" s="53">
        <f>'Premissas de Custo'!$D$91*'Material Rodante'!U24*'Material Rodante'!U10/1000000+'Premissas de Custo'!$D$91*'Material Rodante'!U32*'Material Rodante'!U18/1000000</f>
        <v>153.95094540137453</v>
      </c>
      <c r="U96" s="53">
        <f>'Premissas de Custo'!$D$91*'Material Rodante'!V24*'Material Rodante'!V10/1000000+'Premissas de Custo'!$D$91*'Material Rodante'!V32*'Material Rodante'!V18/1000000</f>
        <v>159.21363981380588</v>
      </c>
      <c r="V96" s="53">
        <f>'Premissas de Custo'!$D$91*'Material Rodante'!W24*'Material Rodante'!W10/1000000+'Premissas de Custo'!$D$91*'Material Rodante'!W32*'Material Rodante'!W18/1000000</f>
        <v>161.2779608862588</v>
      </c>
      <c r="W96" s="53">
        <f>'Premissas de Custo'!$D$91*'Material Rodante'!X24*'Material Rodante'!X10/1000000+'Premissas de Custo'!$D$91*'Material Rodante'!X32*'Material Rodante'!X18/1000000</f>
        <v>163.24042755189654</v>
      </c>
      <c r="X96" s="53">
        <f>'Premissas de Custo'!$D$91*'Material Rodante'!Y24*'Material Rodante'!Y10/1000000+'Premissas de Custo'!$D$91*'Material Rodante'!Y32*'Material Rodante'!Y18/1000000</f>
        <v>165.1048143289776</v>
      </c>
      <c r="Y96" s="53">
        <f>'Premissas de Custo'!$D$91*'Material Rodante'!Z24*'Material Rodante'!Z10/1000000+'Premissas de Custo'!$D$91*'Material Rodante'!Z32*'Material Rodante'!Z18/1000000</f>
        <v>169.56781312295053</v>
      </c>
      <c r="Z96" s="53">
        <f>'Premissas de Custo'!$D$91*'Material Rodante'!AA24*'Material Rodante'!AA10/1000000+'Premissas de Custo'!$D$91*'Material Rodante'!AA32*'Material Rodante'!AA18/1000000</f>
        <v>174.17358723385473</v>
      </c>
      <c r="AA96" s="53">
        <f>'Premissas de Custo'!$D$91*'Material Rodante'!AB24*'Material Rodante'!AB10/1000000+'Premissas de Custo'!$D$91*'Material Rodante'!AB32*'Material Rodante'!AB18/1000000</f>
        <v>177.73764388544834</v>
      </c>
      <c r="AB96" s="53">
        <f>'Premissas de Custo'!$D$91*'Material Rodante'!AC24*'Material Rodante'!AC10/1000000+'Premissas de Custo'!$D$91*'Material Rodante'!AC32*'Material Rodante'!AC18/1000000</f>
        <v>179.27609358840786</v>
      </c>
      <c r="AC96" s="53">
        <f>'Premissas de Custo'!$D$91*'Material Rodante'!AD24*'Material Rodante'!AD10/1000000+'Premissas de Custo'!$D$91*'Material Rodante'!AD32*'Material Rodante'!AD18/1000000</f>
        <v>180.73731675379537</v>
      </c>
      <c r="AD96" s="53">
        <f>'Premissas de Custo'!$D$91*'Material Rodante'!AE24*'Material Rodante'!AE10/1000000+'Premissas de Custo'!$D$91*'Material Rodante'!AE32*'Material Rodante'!AE18/1000000</f>
        <v>182.12575620049867</v>
      </c>
      <c r="AE96" s="53">
        <f>'Premissas de Custo'!$D$91*'Material Rodante'!AF24*'Material Rodante'!AF10/1000000+'Premissas de Custo'!$D$91*'Material Rodante'!AF32*'Material Rodante'!AF18/1000000</f>
        <v>184.53614995333717</v>
      </c>
      <c r="AF96" s="53">
        <f>'Premissas de Custo'!$D$91*'Material Rodante'!AG24*'Material Rodante'!AG10/1000000+'Premissas de Custo'!$D$91*'Material Rodante'!AG32*'Material Rodante'!AG18/1000000</f>
        <v>185.80020297937861</v>
      </c>
      <c r="AG96" s="53">
        <f>'Premissas de Custo'!$D$91*'Material Rodante'!AH24*'Material Rodante'!AH10/1000000+'Premissas de Custo'!$D$91*'Material Rodante'!AH32*'Material Rodante'!AH18/1000000</f>
        <v>187.00359316734421</v>
      </c>
      <c r="AH96" s="53">
        <f>'Premissas de Custo'!$D$91*'Material Rodante'!AI24*'Material Rodante'!AI10/1000000+'Premissas de Custo'!$D$91*'Material Rodante'!AI32*'Material Rodante'!AI18/1000000</f>
        <v>188.15015207476091</v>
      </c>
      <c r="AI96" s="53">
        <f>'Premissas de Custo'!$D$91*'Material Rodante'!AJ24*'Material Rodante'!AJ10/1000000+'Premissas de Custo'!$D$91*'Material Rodante'!AJ32*'Material Rodante'!AJ18/1000000</f>
        <v>189.24350852972827</v>
      </c>
      <c r="AJ96" s="53">
        <f>'Premissas de Custo'!$D$91*'Material Rodante'!AK24*'Material Rodante'!AK10/1000000+'Premissas de Custo'!$D$91*'Material Rodante'!AK32*'Material Rodante'!AK18/1000000</f>
        <v>190.28708336264097</v>
      </c>
      <c r="AK96" s="53">
        <f>'Premissas de Custo'!$D$91*'Material Rodante'!AL24*'Material Rodante'!AL10/1000000+'Premissas de Custo'!$D$91*'Material Rodante'!AL32*'Material Rodante'!AL18/1000000</f>
        <v>191.2840883585437</v>
      </c>
      <c r="AL96" s="53">
        <f>'Premissas de Custo'!$D$91*'Material Rodante'!AM24*'Material Rodante'!AM10/1000000+'Premissas de Custo'!$D$91*'Material Rodante'!AM32*'Material Rodante'!AM18/1000000</f>
        <v>192.23752856389075</v>
      </c>
      <c r="AM96" s="53">
        <f>'Premissas de Custo'!$D$91*'Material Rodante'!AN24*'Material Rodante'!AN10/1000000+'Premissas de Custo'!$D$91*'Material Rodante'!AN32*'Material Rodante'!AN18/1000000</f>
        <v>193.15020719533356</v>
      </c>
      <c r="AN96" s="53">
        <f>'Premissas de Custo'!$D$91*'Material Rodante'!AO24*'Material Rodante'!AO10/1000000+'Premissas de Custo'!$D$91*'Material Rodante'!AO32*'Material Rodante'!AO18/1000000</f>
        <v>194.02473250722539</v>
      </c>
      <c r="AO96" s="53">
        <f>'Premissas de Custo'!$D$91*'Material Rodante'!AP24*'Material Rodante'!AP10/1000000+'Premissas de Custo'!$D$91*'Material Rodante'!AP32*'Material Rodante'!AP18/1000000</f>
        <v>195.98050589478808</v>
      </c>
      <c r="AP96" s="53">
        <f>'Premissas de Custo'!$D$91*'Material Rodante'!AQ24*'Material Rodante'!AQ10/1000000+'Premissas de Custo'!$D$91*'Material Rodante'!AQ32*'Material Rodante'!AQ18/1000000</f>
        <v>196.7911686656177</v>
      </c>
      <c r="AQ96" s="53">
        <f>'Premissas de Custo'!$D$91*'Material Rodante'!AR24*'Material Rodante'!AR10/1000000+'Premissas de Custo'!$D$91*'Material Rodante'!AR32*'Material Rodante'!AR18/1000000</f>
        <v>197.57022312107452</v>
      </c>
      <c r="AR96" s="53">
        <f>'Premissas de Custo'!$D$91*'Material Rodante'!AS24*'Material Rodante'!AS10/1000000+'Premissas de Custo'!$D$91*'Material Rodante'!AS32*'Material Rodante'!AS18/1000000</f>
        <v>198.31959952054933</v>
      </c>
      <c r="AS96" s="53">
        <f>'Premissas de Custo'!$D$91*'Material Rodante'!AT24*'Material Rodante'!AT10/1000000+'Premissas de Custo'!$D$91*'Material Rodante'!AT32*'Material Rodante'!AT18/1000000</f>
        <v>199.04108009289399</v>
      </c>
      <c r="AT96" s="53">
        <f>'Premissas de Custo'!$D$91*'Material Rodante'!AU24*'Material Rodante'!AU10/1000000+'Premissas de Custo'!$D$91*'Material Rodante'!AU32*'Material Rodante'!AU18/1000000</f>
        <v>199.73630919650907</v>
      </c>
      <c r="AU96" s="53">
        <f>'Premissas de Custo'!$D$91*'Material Rodante'!AV24*'Material Rodante'!AV10/1000000+'Premissas de Custo'!$D$91*'Material Rodante'!AV32*'Material Rodante'!AV18/1000000</f>
        <v>200.40680322431032</v>
      </c>
      <c r="AV96" s="53">
        <f>'Premissas de Custo'!$D$91*'Material Rodante'!AW24*'Material Rodante'!AW10/1000000+'Premissas de Custo'!$D$91*'Material Rodante'!AW32*'Material Rodante'!AW18/1000000</f>
        <v>201.05396015130037</v>
      </c>
      <c r="AW96" s="53">
        <f>'Premissas de Custo'!$D$91*'Material Rodante'!AX24*'Material Rodante'!AX10/1000000+'Premissas de Custo'!$D$91*'Material Rodante'!AX32*'Material Rodante'!AX18/1000000</f>
        <v>201.67906865269057</v>
      </c>
      <c r="AX96" s="53">
        <f>'Premissas de Custo'!$D$91*'Material Rodante'!AY24*'Material Rodante'!AY10/1000000+'Premissas de Custo'!$D$91*'Material Rodante'!AY32*'Material Rodante'!AY18/1000000</f>
        <v>202.28331674501294</v>
      </c>
      <c r="AY96" s="53">
        <f>'Premissas de Custo'!$D$91*'Material Rodante'!AZ24*'Material Rodante'!AZ10/1000000+'Premissas de Custo'!$D$91*'Material Rodante'!AZ32*'Material Rodante'!AZ18/1000000</f>
        <v>202.85675372946767</v>
      </c>
      <c r="AZ96" s="53">
        <f>'Premissas de Custo'!$D$91*'Material Rodante'!BA24*'Material Rodante'!BA10/1000000+'Premissas de Custo'!$D$91*'Material Rodante'!BA32*'Material Rodante'!BA18/1000000</f>
        <v>203.42245885114184</v>
      </c>
      <c r="BA96" s="53">
        <f>'Premissas de Custo'!$D$91*'Material Rodante'!BB24*'Material Rodante'!BB10/1000000+'Premissas de Custo'!$D$91*'Material Rodante'!BB32*'Material Rodante'!BB18/1000000</f>
        <v>203.97034316904518</v>
      </c>
      <c r="BB96" s="53">
        <f>'Premissas de Custo'!$D$91*'Material Rodante'!BC24*'Material Rodante'!BC10/1000000+'Premissas de Custo'!$D$91*'Material Rodante'!BC32*'Material Rodante'!BC18/1000000</f>
        <v>204.50126822724511</v>
      </c>
      <c r="BC96" s="53">
        <f>'Premissas de Custo'!$D$91*'Material Rodante'!BD24*'Material Rodante'!BD10/1000000+'Premissas de Custo'!$D$91*'Material Rodante'!BD32*'Material Rodante'!BD18/1000000</f>
        <v>205.01603045648574</v>
      </c>
      <c r="BD96" s="53">
        <f>'Premissas de Custo'!$D$91*'Material Rodante'!BE24*'Material Rodante'!BE10/1000000+'Premissas de Custo'!$D$91*'Material Rodante'!BE32*'Material Rodante'!BE18/1000000</f>
        <v>205.51536679667845</v>
      </c>
      <c r="BE96" s="53">
        <f>'Premissas de Custo'!$D$91*'Material Rodante'!BF24*'Material Rodante'!BF10/1000000+'Premissas de Custo'!$D$91*'Material Rodante'!BF32*'Material Rodante'!BF18/1000000</f>
        <v>205.99995986863996</v>
      </c>
      <c r="BF96" s="53">
        <f>'Premissas de Custo'!$D$91*'Material Rodante'!BG24*'Material Rodante'!BG10/1000000+'Premissas de Custo'!$D$91*'Material Rodante'!BG32*'Material Rodante'!BG18/1000000</f>
        <v>206.47044272048578</v>
      </c>
      <c r="BG96" s="53">
        <f>'Premissas de Custo'!$D$91*'Material Rodante'!BH24*'Material Rodante'!BH10/1000000+'Premissas de Custo'!$D$91*'Material Rodante'!BH32*'Material Rodante'!BH18/1000000</f>
        <v>206.92740317515836</v>
      </c>
      <c r="BH96" s="53">
        <f>'Premissas de Custo'!$D$91*'Material Rodante'!BI24*'Material Rodante'!BI10/1000000+'Premissas de Custo'!$D$91*'Material Rodante'!BI32*'Material Rodante'!BI18/1000000</f>
        <v>207.37138780590232</v>
      </c>
      <c r="BI96" s="53">
        <f>'Premissas de Custo'!$D$91*'Material Rodante'!BJ24*'Material Rodante'!BJ10/1000000+'Premissas de Custo'!$D$91*'Material Rodante'!BJ32*'Material Rodante'!BJ18/1000000</f>
        <v>207.79284236790693</v>
      </c>
      <c r="BJ96" s="53">
        <f>'Premissas de Custo'!$D$91*'Material Rodante'!BK24*'Material Rodante'!BK10/1000000+'Premissas de Custo'!$D$91*'Material Rodante'!BK32*'Material Rodante'!BK18/1000000</f>
        <v>208.20859088718151</v>
      </c>
      <c r="BK96" s="53">
        <f>'Premissas de Custo'!$D$91*'Material Rodante'!BL24*'Material Rodante'!BL10/1000000+'Premissas de Custo'!$D$91*'Material Rodante'!BL32*'Material Rodante'!BL18/1000000</f>
        <v>208.6170173486469</v>
      </c>
      <c r="BL96" s="53">
        <f>'Premissas de Custo'!$D$91*'Material Rodante'!BM24*'Material Rodante'!BM10/1000000+'Premissas de Custo'!$D$91*'Material Rodante'!BM32*'Material Rodante'!BM18/1000000</f>
        <v>209.01366957188711</v>
      </c>
      <c r="BM96" s="53">
        <f>'Premissas de Custo'!$D$91*'Material Rodante'!BN24*'Material Rodante'!BN10/1000000+'Premissas de Custo'!$D$91*'Material Rodante'!BN32*'Material Rodante'!BN18/1000000</f>
        <v>209.39958118052513</v>
      </c>
      <c r="BN96" s="53">
        <f>'Premissas de Custo'!$D$91*'Material Rodante'!BO24*'Material Rodante'!BO10/1000000+'Premissas de Custo'!$D$91*'Material Rodante'!BO32*'Material Rodante'!BO18/1000000</f>
        <v>209.77511750203752</v>
      </c>
      <c r="BO96" s="53">
        <f>'Premissas de Custo'!$D$91*'Material Rodante'!BP24*'Material Rodante'!BP10/1000000+'Premissas de Custo'!$D$91*'Material Rodante'!BP32*'Material Rodante'!BP18/1000000</f>
        <v>210.14062206858486</v>
      </c>
      <c r="BP96" s="53">
        <f>'Premissas de Custo'!$D$91*'Material Rodante'!BQ24*'Material Rodante'!BQ10/1000000+'Premissas de Custo'!$D$91*'Material Rodante'!BQ32*'Material Rodante'!BQ18/1000000</f>
        <v>210.49641849755696</v>
      </c>
      <c r="BQ96" s="319"/>
    </row>
    <row r="97" spans="1:69" ht="14.4" x14ac:dyDescent="0.3">
      <c r="A97" s="66"/>
      <c r="B97" s="96" t="s">
        <v>106</v>
      </c>
      <c r="C97" s="63" t="s">
        <v>8</v>
      </c>
      <c r="D97" s="56"/>
      <c r="E97" s="56"/>
      <c r="F97" s="56"/>
      <c r="G97" s="56"/>
      <c r="H97" s="56"/>
      <c r="I97" s="56"/>
      <c r="J97" s="56"/>
      <c r="K97" s="56">
        <f>'Premissas de Custo'!$D$92*SUMPRODUCT('Material Rodante'!L11:L13,'Material Rodante'!L25:L27)/1000000+'Premissas de Custo'!$D$92*SUMPRODUCT('Material Rodante'!L19:L20,'Material Rodante'!L33:L34)/1000000</f>
        <v>16.309788424885554</v>
      </c>
      <c r="L97" s="56">
        <f>'Premissas de Custo'!$D$92*SUMPRODUCT('Material Rodante'!M11:M13,'Material Rodante'!M25:M27)/1000000+'Premissas de Custo'!$D$92*SUMPRODUCT('Material Rodante'!M19:M20,'Material Rodante'!M33:M34)/1000000</f>
        <v>40.239790158548345</v>
      </c>
      <c r="M97" s="56">
        <f>'Premissas de Custo'!$D$92*SUMPRODUCT('Material Rodante'!N11:N13,'Material Rodante'!N25:N27)/1000000+'Premissas de Custo'!$D$92*SUMPRODUCT('Material Rodante'!N19:N20,'Material Rodante'!N33:N34)/1000000</f>
        <v>59.359724004206228</v>
      </c>
      <c r="N97" s="56">
        <f>'Premissas de Custo'!$D$92*SUMPRODUCT('Material Rodante'!O11:O13,'Material Rodante'!O25:O27)/1000000+'Premissas de Custo'!$D$92*SUMPRODUCT('Material Rodante'!O19:O20,'Material Rodante'!O33:O34)/1000000</f>
        <v>79.943123731196323</v>
      </c>
      <c r="O97" s="56">
        <f>'Premissas de Custo'!$D$92*SUMPRODUCT('Material Rodante'!P11:P13,'Material Rodante'!P25:P27)/1000000+'Premissas de Custo'!$D$92*SUMPRODUCT('Material Rodante'!P19:P20,'Material Rodante'!P33:P34)/1000000</f>
        <v>91.114264848213182</v>
      </c>
      <c r="P97" s="56">
        <f>'Premissas de Custo'!$D$92*SUMPRODUCT('Material Rodante'!Q11:Q13,'Material Rodante'!Q25:Q27)/1000000+'Premissas de Custo'!$D$92*SUMPRODUCT('Material Rodante'!Q19:Q20,'Material Rodante'!Q33:Q34)/1000000</f>
        <v>93.588589529161041</v>
      </c>
      <c r="Q97" s="56">
        <f>'Premissas de Custo'!$D$92*SUMPRODUCT('Material Rodante'!R11:R13,'Material Rodante'!R25:R27)/1000000+'Premissas de Custo'!$D$92*SUMPRODUCT('Material Rodante'!R19:R20,'Material Rodante'!R33:R34)/1000000</f>
        <v>96.008948940692534</v>
      </c>
      <c r="R97" s="56">
        <f>'Premissas de Custo'!$D$92*SUMPRODUCT('Material Rodante'!S11:S13,'Material Rodante'!S25:S27)/1000000+'Premissas de Custo'!$D$92*SUMPRODUCT('Material Rodante'!S19:S20,'Material Rodante'!S33:S34)/1000000</f>
        <v>98.374708215857297</v>
      </c>
      <c r="S97" s="56">
        <f>'Premissas de Custo'!$D$92*SUMPRODUCT('Material Rodante'!T11:T13,'Material Rodante'!T25:T27)/1000000+'Premissas de Custo'!$D$92*SUMPRODUCT('Material Rodante'!T19:T20,'Material Rodante'!T33:T34)/1000000</f>
        <v>100.64098154152796</v>
      </c>
      <c r="T97" s="56">
        <f>'Premissas de Custo'!$D$92*SUMPRODUCT('Material Rodante'!U11:U13,'Material Rodante'!U25:U27)/1000000+'Premissas de Custo'!$D$92*SUMPRODUCT('Material Rodante'!U19:U20,'Material Rodante'!U33:U34)/1000000</f>
        <v>102.85108670160086</v>
      </c>
      <c r="U97" s="56">
        <f>'Premissas de Custo'!$D$92*SUMPRODUCT('Material Rodante'!V11:V13,'Material Rodante'!V25:V27)/1000000+'Premissas de Custo'!$D$92*SUMPRODUCT('Material Rodante'!V19:V20,'Material Rodante'!V33:V34)/1000000</f>
        <v>106.96930017943076</v>
      </c>
      <c r="V97" s="56">
        <f>'Premissas de Custo'!$D$92*SUMPRODUCT('Material Rodante'!W11:W13,'Material Rodante'!W25:W27)/1000000+'Premissas de Custo'!$D$92*SUMPRODUCT('Material Rodante'!W19:W20,'Material Rodante'!W33:W34)/1000000</f>
        <v>108.5660288503729</v>
      </c>
      <c r="W97" s="56">
        <f>'Premissas de Custo'!$D$92*SUMPRODUCT('Material Rodante'!X11:X13,'Material Rodante'!X25:X27)/1000000+'Premissas de Custo'!$D$92*SUMPRODUCT('Material Rodante'!X19:X20,'Material Rodante'!X33:X34)/1000000</f>
        <v>110.08681949440881</v>
      </c>
      <c r="X97" s="56">
        <f>'Premissas de Custo'!$D$92*SUMPRODUCT('Material Rodante'!Y11:Y13,'Material Rodante'!Y25:Y27)/1000000+'Premissas de Custo'!$D$92*SUMPRODUCT('Material Rodante'!Y19:Y20,'Material Rodante'!Y33:Y34)/1000000</f>
        <v>111.53398906988706</v>
      </c>
      <c r="Y97" s="56">
        <f>'Premissas de Custo'!$D$92*SUMPRODUCT('Material Rodante'!Z11:Z13,'Material Rodante'!Z25:Z27)/1000000+'Premissas de Custo'!$D$92*SUMPRODUCT('Material Rodante'!Z19:Z20,'Material Rodante'!Z33:Z34)/1000000</f>
        <v>114.48611773891137</v>
      </c>
      <c r="Z97" s="56">
        <f>'Premissas de Custo'!$D$92*SUMPRODUCT('Material Rodante'!AA11:AA13,'Material Rodante'!AA25:AA27)/1000000+'Premissas de Custo'!$D$92*SUMPRODUCT('Material Rodante'!AA19:AA20,'Material Rodante'!AA33:AA34)/1000000</f>
        <v>117.55760753561684</v>
      </c>
      <c r="AA97" s="56">
        <f>'Premissas de Custo'!$D$92*SUMPRODUCT('Material Rodante'!AB11:AB13,'Material Rodante'!AB25:AB27)/1000000+'Premissas de Custo'!$D$92*SUMPRODUCT('Material Rodante'!AB19:AB20,'Material Rodante'!AB33:AB34)/1000000</f>
        <v>120.03325511841371</v>
      </c>
      <c r="AB97" s="56">
        <f>'Premissas de Custo'!$D$92*SUMPRODUCT('Material Rodante'!AC11:AC13,'Material Rodante'!AC25:AC27)/1000000+'Premissas de Custo'!$D$92*SUMPRODUCT('Material Rodante'!AC19:AC20,'Material Rodante'!AC33:AC34)/1000000</f>
        <v>121.23023624762708</v>
      </c>
      <c r="AC97" s="56">
        <f>'Premissas de Custo'!$D$92*SUMPRODUCT('Material Rodante'!AD11:AD13,'Material Rodante'!AD25:AD27)/1000000+'Premissas de Custo'!$D$92*SUMPRODUCT('Material Rodante'!AD19:AD20,'Material Rodante'!AD33:AD34)/1000000</f>
        <v>122.36775003745565</v>
      </c>
      <c r="AD97" s="56">
        <f>'Premissas de Custo'!$D$92*SUMPRODUCT('Material Rodante'!AE11:AE13,'Material Rodante'!AE25:AE27)/1000000+'Premissas de Custo'!$D$92*SUMPRODUCT('Material Rodante'!AE19:AE20,'Material Rodante'!AE33:AE34)/1000000</f>
        <v>123.44900143731668</v>
      </c>
      <c r="AE97" s="56">
        <f>'Premissas de Custo'!$D$92*SUMPRODUCT('Material Rodante'!AF11:AF13,'Material Rodante'!AF25:AF27)/1000000+'Premissas de Custo'!$D$92*SUMPRODUCT('Material Rodante'!AF19:AF20,'Material Rodante'!AF33:AF34)/1000000</f>
        <v>125.34855893321479</v>
      </c>
      <c r="AF97" s="56">
        <f>'Premissas de Custo'!$D$92*SUMPRODUCT('Material Rodante'!AG11:AG13,'Material Rodante'!AG25:AG27)/1000000+'Premissas de Custo'!$D$92*SUMPRODUCT('Material Rodante'!AG19:AG20,'Material Rodante'!AG33:AG34)/1000000</f>
        <v>126.33538609405942</v>
      </c>
      <c r="AG97" s="56">
        <f>'Premissas de Custo'!$D$92*SUMPRODUCT('Material Rodante'!AH11:AH13,'Material Rodante'!AH25:AH27)/1000000+'Premissas de Custo'!$D$92*SUMPRODUCT('Material Rodante'!AH19:AH20,'Material Rodante'!AH33:AH34)/1000000</f>
        <v>127.27480904146719</v>
      </c>
      <c r="AH97" s="56">
        <f>'Premissas de Custo'!$D$92*SUMPRODUCT('Material Rodante'!AI11:AI13,'Material Rodante'!AI25:AI27)/1000000+'Premissas de Custo'!$D$92*SUMPRODUCT('Material Rodante'!AI19:AI20,'Material Rodante'!AI33:AI34)/1000000</f>
        <v>128.16970702800251</v>
      </c>
      <c r="AI97" s="56">
        <f>'Premissas de Custo'!$D$92*SUMPRODUCT('Material Rodante'!AJ11:AJ13,'Material Rodante'!AJ25:AJ27)/1000000+'Premissas de Custo'!$D$92*SUMPRODUCT('Material Rodante'!AJ19:AJ20,'Material Rodante'!AJ33:AJ34)/1000000</f>
        <v>129.02282740454908</v>
      </c>
      <c r="AJ97" s="56">
        <f>'Premissas de Custo'!$D$92*SUMPRODUCT('Material Rodante'!AK11:AK13,'Material Rodante'!AK25:AK27)/1000000+'Premissas de Custo'!$D$92*SUMPRODUCT('Material Rodante'!AK19:AK20,'Material Rodante'!AK33:AK34)/1000000</f>
        <v>129.83677750151801</v>
      </c>
      <c r="AK97" s="56">
        <f>'Premissas de Custo'!$D$92*SUMPRODUCT('Material Rodante'!AL11:AL13,'Material Rodante'!AL25:AL27)/1000000+'Premissas de Custo'!$D$92*SUMPRODUCT('Material Rodante'!AL19:AL20,'Material Rodante'!AL33:AL34)/1000000</f>
        <v>130.61402022243072</v>
      </c>
      <c r="AL97" s="56">
        <f>'Premissas de Custo'!$D$92*SUMPRODUCT('Material Rodante'!AM11:AM13,'Material Rodante'!AM25:AM27)/1000000+'Premissas de Custo'!$D$92*SUMPRODUCT('Material Rodante'!AM19:AM20,'Material Rodante'!AM33:AM34)/1000000</f>
        <v>131.35687266874493</v>
      </c>
      <c r="AM97" s="56">
        <f>'Premissas de Custo'!$D$92*SUMPRODUCT('Material Rodante'!AN11:AN13,'Material Rodante'!AN25:AN27)/1000000+'Premissas de Custo'!$D$92*SUMPRODUCT('Material Rodante'!AN19:AN20,'Material Rodante'!AN33:AN34)/1000000</f>
        <v>132.06750719158507</v>
      </c>
      <c r="AN97" s="56">
        <f>'Premissas de Custo'!$D$92*SUMPRODUCT('Material Rodante'!AO11:AO13,'Material Rodante'!AO25:AO27)/1000000+'Premissas de Custo'!$D$92*SUMPRODUCT('Material Rodante'!AO19:AO20,'Material Rodante'!AO33:AO34)/1000000</f>
        <v>132.7479543431019</v>
      </c>
      <c r="AO97" s="56">
        <f>'Premissas de Custo'!$D$92*SUMPRODUCT('Material Rodante'!AP11:AP13,'Material Rodante'!AP25:AP27)/1000000+'Premissas de Custo'!$D$92*SUMPRODUCT('Material Rodante'!AP19:AP20,'Material Rodante'!AP33:AP34)/1000000</f>
        <v>134.32157019540668</v>
      </c>
      <c r="AP97" s="56">
        <f>'Premissas de Custo'!$D$92*SUMPRODUCT('Material Rodante'!AQ11:AQ13,'Material Rodante'!AQ25:AQ27)/1000000+'Premissas de Custo'!$D$92*SUMPRODUCT('Material Rodante'!AQ19:AQ20,'Material Rodante'!AQ33:AQ34)/1000000</f>
        <v>134.95299529577034</v>
      </c>
      <c r="AQ97" s="56">
        <f>'Premissas de Custo'!$D$92*SUMPRODUCT('Material Rodante'!AR11:AR13,'Material Rodante'!AR25:AR27)/1000000+'Premissas de Custo'!$D$92*SUMPRODUCT('Material Rodante'!AR19:AR20,'Material Rodante'!AR33:AR34)/1000000</f>
        <v>135.55931904825874</v>
      </c>
      <c r="AR97" s="56">
        <f>'Premissas de Custo'!$D$92*SUMPRODUCT('Material Rodante'!AS11:AS13,'Material Rodante'!AS25:AS27)/1000000+'Premissas de Custo'!$D$92*SUMPRODUCT('Material Rodante'!AS19:AS20,'Material Rodante'!AS33:AS34)/1000000</f>
        <v>136.14206828380966</v>
      </c>
      <c r="AS97" s="56">
        <f>'Premissas de Custo'!$D$92*SUMPRODUCT('Material Rodante'!AT11:AT13,'Material Rodante'!AT25:AT27)/1000000+'Premissas de Custo'!$D$92*SUMPRODUCT('Material Rodante'!AT19:AT20,'Material Rodante'!AT33:AT34)/1000000</f>
        <v>136.70265702627236</v>
      </c>
      <c r="AT97" s="56">
        <f>'Premissas de Custo'!$D$92*SUMPRODUCT('Material Rodante'!AU11:AU13,'Material Rodante'!AU25:AU27)/1000000+'Premissas de Custo'!$D$92*SUMPRODUCT('Material Rodante'!AU19:AU20,'Material Rodante'!AU33:AU34)/1000000</f>
        <v>137.24239357123531</v>
      </c>
      <c r="AU97" s="56">
        <f>'Premissas de Custo'!$D$92*SUMPRODUCT('Material Rodante'!AV11:AV13,'Material Rodante'!AV25:AV27)/1000000+'Premissas de Custo'!$D$92*SUMPRODUCT('Material Rodante'!AV19:AV20,'Material Rodante'!AV33:AV34)/1000000</f>
        <v>137.76248752516136</v>
      </c>
      <c r="AV97" s="56">
        <f>'Premissas de Custo'!$D$92*SUMPRODUCT('Material Rodante'!AW11:AW13,'Material Rodante'!AW25:AW27)/1000000+'Premissas de Custo'!$D$92*SUMPRODUCT('Material Rodante'!AW19:AW20,'Material Rodante'!AW33:AW34)/1000000</f>
        <v>138.26405670102613</v>
      </c>
      <c r="AW97" s="56">
        <f>'Premissas de Custo'!$D$92*SUMPRODUCT('Material Rodante'!AX11:AX13,'Material Rodante'!AX25:AX27)/1000000+'Premissas de Custo'!$D$92*SUMPRODUCT('Material Rodante'!AX19:AX20,'Material Rodante'!AX33:AX34)/1000000</f>
        <v>138.74813379294829</v>
      </c>
      <c r="AX97" s="56">
        <f>'Premissas de Custo'!$D$92*SUMPRODUCT('Material Rodante'!AY11:AY13,'Material Rodante'!AY25:AY27)/1000000+'Premissas de Custo'!$D$92*SUMPRODUCT('Material Rodante'!AY19:AY20,'Material Rodante'!AY33:AY34)/1000000</f>
        <v>139.21567277401087</v>
      </c>
      <c r="AY97" s="56">
        <f>'Premissas de Custo'!$D$92*SUMPRODUCT('Material Rodante'!AZ11:AZ13,'Material Rodante'!AZ25:AZ27)/1000000+'Premissas de Custo'!$D$92*SUMPRODUCT('Material Rodante'!AZ19:AZ20,'Material Rodante'!AZ33:AZ34)/1000000</f>
        <v>139.66517421920796</v>
      </c>
      <c r="AZ97" s="56">
        <f>'Premissas de Custo'!$D$92*SUMPRODUCT('Material Rodante'!BA11:BA13,'Material Rodante'!BA25:BA27)/1000000+'Premissas de Custo'!$D$92*SUMPRODUCT('Material Rodante'!BA19:BA20,'Material Rodante'!BA33:BA34)/1000000</f>
        <v>140.10220890676121</v>
      </c>
      <c r="BA97" s="56">
        <f>'Premissas de Custo'!$D$92*SUMPRODUCT('Material Rodante'!BB11:BB13,'Material Rodante'!BB25:BB27)/1000000+'Premissas de Custo'!$D$92*SUMPRODUCT('Material Rodante'!BB19:BB20,'Material Rodante'!BB33:BB34)/1000000</f>
        <v>140.52515436050206</v>
      </c>
      <c r="BB97" s="56">
        <f>'Premissas de Custo'!$D$92*SUMPRODUCT('Material Rodante'!BC11:BC13,'Material Rodante'!BC25:BC27)/1000000+'Premissas de Custo'!$D$92*SUMPRODUCT('Material Rodante'!BC19:BC20,'Material Rodante'!BC33:BC34)/1000000</f>
        <v>140.93470705273714</v>
      </c>
      <c r="BC97" s="56">
        <f>'Premissas de Custo'!$D$92*SUMPRODUCT('Material Rodante'!BD11:BD13,'Material Rodante'!BD25:BD27)/1000000+'Premissas de Custo'!$D$92*SUMPRODUCT('Material Rodante'!BD19:BD20,'Material Rodante'!BD33:BD34)/1000000</f>
        <v>141.33151168205276</v>
      </c>
      <c r="BD97" s="56">
        <f>'Premissas de Custo'!$D$92*SUMPRODUCT('Material Rodante'!BE11:BE13,'Material Rodante'!BE25:BE27)/1000000+'Premissas de Custo'!$D$92*SUMPRODUCT('Material Rodante'!BE19:BE20,'Material Rodante'!BE33:BE34)/1000000</f>
        <v>141.71616551824718</v>
      </c>
      <c r="BE97" s="56">
        <f>'Premissas de Custo'!$D$92*SUMPRODUCT('Material Rodante'!BF11:BF13,'Material Rodante'!BF25:BF27)/1000000+'Premissas de Custo'!$D$92*SUMPRODUCT('Material Rodante'!BF19:BF20,'Material Rodante'!BF33:BF34)/1000000</f>
        <v>142.08922241694873</v>
      </c>
      <c r="BF97" s="56">
        <f>'Premissas de Custo'!$D$92*SUMPRODUCT('Material Rodante'!BG11:BG13,'Material Rodante'!BG25:BG27)/1000000+'Premissas de Custo'!$D$92*SUMPRODUCT('Material Rodante'!BG19:BG20,'Material Rodante'!BG33:BG34)/1000000</f>
        <v>142.45119651885196</v>
      </c>
      <c r="BG97" s="56">
        <f>'Premissas de Custo'!$D$92*SUMPRODUCT('Material Rodante'!BH11:BH13,'Material Rodante'!BH25:BH27)/1000000+'Premissas de Custo'!$D$92*SUMPRODUCT('Material Rodante'!BH19:BH20,'Material Rodante'!BH33:BH34)/1000000</f>
        <v>142.80256565023763</v>
      </c>
      <c r="BH97" s="56">
        <f>'Premissas de Custo'!$D$92*SUMPRODUCT('Material Rodante'!BI11:BI13,'Material Rodante'!BI25:BI27)/1000000+'Premissas de Custo'!$D$92*SUMPRODUCT('Material Rodante'!BI19:BI20,'Material Rodante'!BI33:BI34)/1000000</f>
        <v>143.14377444245662</v>
      </c>
      <c r="BI97" s="56">
        <f>'Premissas de Custo'!$D$92*SUMPRODUCT('Material Rodante'!BJ11:BJ13,'Material Rodante'!BJ25:BJ27)/1000000+'Premissas de Custo'!$D$92*SUMPRODUCT('Material Rodante'!BJ19:BJ20,'Material Rodante'!BJ33:BJ34)/1000000</f>
        <v>143.47307228039321</v>
      </c>
      <c r="BJ97" s="56">
        <f>'Premissas de Custo'!$D$92*SUMPRODUCT('Material Rodante'!BK11:BK13,'Material Rodante'!BK25:BK27)/1000000+'Premissas de Custo'!$D$92*SUMPRODUCT('Material Rodante'!BK19:BK20,'Material Rodante'!BK33:BK34)/1000000</f>
        <v>143.79122691970221</v>
      </c>
      <c r="BK97" s="56">
        <f>'Premissas de Custo'!$D$92*SUMPRODUCT('Material Rodante'!BL11:BL13,'Material Rodante'!BL25:BL27)/1000000+'Premissas de Custo'!$D$92*SUMPRODUCT('Material Rodante'!BL19:BL20,'Material Rodante'!BL33:BL34)/1000000</f>
        <v>144.10454275503676</v>
      </c>
      <c r="BL97" s="56">
        <f>'Premissas de Custo'!$D$92*SUMPRODUCT('Material Rodante'!BM11:BM13,'Material Rodante'!BM25:BM27)/1000000+'Premissas de Custo'!$D$92*SUMPRODUCT('Material Rodante'!BM19:BM20,'Material Rodante'!BM33:BM34)/1000000</f>
        <v>144.40854692529271</v>
      </c>
      <c r="BM97" s="56">
        <f>'Premissas de Custo'!$D$92*SUMPRODUCT('Material Rodante'!BN11:BN13,'Material Rodante'!BN25:BN27)/1000000+'Premissas de Custo'!$D$92*SUMPRODUCT('Material Rodante'!BN19:BN20,'Material Rodante'!BN33:BN34)/1000000</f>
        <v>144.70421435886178</v>
      </c>
      <c r="BN97" s="56">
        <f>'Premissas de Custo'!$D$92*SUMPRODUCT('Material Rodante'!BO11:BO13,'Material Rodante'!BO25:BO27)/1000000+'Premissas de Custo'!$D$92*SUMPRODUCT('Material Rodante'!BO19:BO20,'Material Rodante'!BO33:BO34)/1000000</f>
        <v>144.99184294398231</v>
      </c>
      <c r="BO97" s="56">
        <f>'Premissas de Custo'!$D$92*SUMPRODUCT('Material Rodante'!BP11:BP13,'Material Rodante'!BP25:BP27)/1000000+'Premissas de Custo'!$D$92*SUMPRODUCT('Material Rodante'!BP19:BP20,'Material Rodante'!BP33:BP34)/1000000</f>
        <v>145.27171275295086</v>
      </c>
      <c r="BP97" s="56">
        <f>'Premissas de Custo'!$D$92*SUMPRODUCT('Material Rodante'!BQ11:BQ13,'Material Rodante'!BQ25:BQ27)/1000000+'Premissas de Custo'!$D$92*SUMPRODUCT('Material Rodante'!BQ19:BQ20,'Material Rodante'!BQ33:BQ34)/1000000</f>
        <v>145.54408754440254</v>
      </c>
      <c r="BQ97" s="319"/>
    </row>
    <row r="98" spans="1:69" ht="14.4" x14ac:dyDescent="0.3">
      <c r="A98" s="66"/>
      <c r="B98" s="87" t="s">
        <v>213</v>
      </c>
      <c r="C98" s="63"/>
      <c r="D98" s="153"/>
      <c r="E98" s="153"/>
      <c r="F98" s="153"/>
      <c r="G98" s="153"/>
      <c r="H98" s="153"/>
      <c r="I98" s="153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319"/>
    </row>
    <row r="99" spans="1:69" ht="14.4" x14ac:dyDescent="0.3">
      <c r="A99" s="66"/>
      <c r="B99" s="96" t="s">
        <v>214</v>
      </c>
      <c r="C99" s="63" t="s">
        <v>8</v>
      </c>
      <c r="D99" s="320"/>
      <c r="E99" s="320"/>
      <c r="F99" s="320"/>
      <c r="G99" s="59"/>
      <c r="H99" s="59"/>
      <c r="I99" s="59"/>
      <c r="J99" s="59"/>
      <c r="K99" s="59">
        <f>'Premissas de Custo'!$D$68*Capex!M$51/1000/1000</f>
        <v>2.2376435997937261</v>
      </c>
      <c r="L99" s="59">
        <f>'Premissas de Custo'!$D$68*Capex!N$51/1000/1000</f>
        <v>2.7010380017089632</v>
      </c>
      <c r="M99" s="59">
        <f>'Premissas de Custo'!$D$68*Capex!O$51/1000/1000</f>
        <v>3.1644324036241991</v>
      </c>
      <c r="N99" s="59">
        <f>'Premissas de Custo'!$D$68*Capex!P$51/1000/1000</f>
        <v>3.1644324036241991</v>
      </c>
      <c r="O99" s="59">
        <f>'Premissas de Custo'!$D$68*Capex!Q$51/1000/1000</f>
        <v>3.1644324036241991</v>
      </c>
      <c r="P99" s="59">
        <f>'Premissas de Custo'!$D$68*Capex!R$51/1000/1000</f>
        <v>3.1644324036241991</v>
      </c>
      <c r="Q99" s="59">
        <f>'Premissas de Custo'!$D$68*Capex!S$51/1000/1000</f>
        <v>3.1644324036241991</v>
      </c>
      <c r="R99" s="59">
        <f>'Premissas de Custo'!$D$68*Capex!T$51/1000/1000</f>
        <v>3.1644324036241991</v>
      </c>
      <c r="S99" s="59">
        <f>'Premissas de Custo'!$D$68*Capex!U$51/1000/1000</f>
        <v>3.1644324036241991</v>
      </c>
      <c r="T99" s="59">
        <f>'Premissas de Custo'!$D$68*Capex!V$51/1000/1000</f>
        <v>3.1644324036241991</v>
      </c>
      <c r="U99" s="59">
        <f>'Premissas de Custo'!$D$68*Capex!W$51/1000/1000</f>
        <v>3.1644324036241991</v>
      </c>
      <c r="V99" s="59">
        <f>'Premissas de Custo'!$D$68*Capex!X$51/1000/1000</f>
        <v>3.1644324036241991</v>
      </c>
      <c r="W99" s="59">
        <f>'Premissas de Custo'!$D$68*Capex!Y$51/1000/1000</f>
        <v>3.3959335103120996</v>
      </c>
      <c r="X99" s="59">
        <f>'Premissas de Custo'!$D$68*Capex!Z$51/1000/1000</f>
        <v>3.6274346170000005</v>
      </c>
      <c r="Y99" s="59">
        <f>'Premissas de Custo'!$D$68*Capex!AA$51/1000/1000</f>
        <v>3.6274346170000005</v>
      </c>
      <c r="Z99" s="59">
        <f>'Premissas de Custo'!$D$68*Capex!AB$51/1000/1000</f>
        <v>3.6274346170000005</v>
      </c>
      <c r="AA99" s="59">
        <f>'Premissas de Custo'!$D$68*Capex!AC$51/1000/1000</f>
        <v>3.6274346170000005</v>
      </c>
      <c r="AB99" s="59">
        <f>'Premissas de Custo'!$D$68*Capex!AD$51/1000/1000</f>
        <v>3.6274346170000005</v>
      </c>
      <c r="AC99" s="59">
        <f>'Premissas de Custo'!$D$68*Capex!AE$51/1000/1000</f>
        <v>3.6274346170000005</v>
      </c>
      <c r="AD99" s="59">
        <f>'Premissas de Custo'!$D$68*Capex!AF$51/1000/1000</f>
        <v>3.6274346170000005</v>
      </c>
      <c r="AE99" s="59">
        <f>'Premissas de Custo'!$D$68*Capex!AG$51/1000/1000</f>
        <v>3.6274346170000005</v>
      </c>
      <c r="AF99" s="59">
        <f>'Premissas de Custo'!$D$68*Capex!AH$51/1000/1000</f>
        <v>3.6274346170000005</v>
      </c>
      <c r="AG99" s="59">
        <f>'Premissas de Custo'!$D$68*Capex!AI$51/1000/1000</f>
        <v>3.6274346170000005</v>
      </c>
      <c r="AH99" s="59">
        <f>'Premissas de Custo'!$D$68*Capex!AJ$51/1000/1000</f>
        <v>3.6274346170000005</v>
      </c>
      <c r="AI99" s="59">
        <f>'Premissas de Custo'!$D$68*Capex!AK$51/1000/1000</f>
        <v>3.6274346170000005</v>
      </c>
      <c r="AJ99" s="59">
        <f>'Premissas de Custo'!$D$68*Capex!AL$51/1000/1000</f>
        <v>3.6274346170000005</v>
      </c>
      <c r="AK99" s="59">
        <f>'Premissas de Custo'!$D$68*Capex!AM$51/1000/1000</f>
        <v>3.6274346170000005</v>
      </c>
      <c r="AL99" s="59">
        <f>'Premissas de Custo'!$D$68*Capex!AN$51/1000/1000</f>
        <v>3.6274346170000005</v>
      </c>
      <c r="AM99" s="59">
        <f>'Premissas de Custo'!$D$68*Capex!AO$51/1000/1000</f>
        <v>3.6274346170000005</v>
      </c>
      <c r="AN99" s="59">
        <f>'Premissas de Custo'!$D$68*Capex!AP$51/1000/1000</f>
        <v>3.6274346170000005</v>
      </c>
      <c r="AO99" s="59">
        <f>'Premissas de Custo'!$D$68*Capex!AQ$51/1000/1000</f>
        <v>3.6274346170000005</v>
      </c>
      <c r="AP99" s="59">
        <f>'Premissas de Custo'!$D$68*Capex!AR$51/1000/1000</f>
        <v>3.6274346170000005</v>
      </c>
      <c r="AQ99" s="59">
        <f>'Premissas de Custo'!$D$68*Capex!AS$51/1000/1000</f>
        <v>3.6274346170000005</v>
      </c>
      <c r="AR99" s="59">
        <f>'Premissas de Custo'!$D$68*Capex!AT$51/1000/1000</f>
        <v>3.6274346170000005</v>
      </c>
      <c r="AS99" s="59">
        <f>'Premissas de Custo'!$D$68*Capex!AU$51/1000/1000</f>
        <v>3.6274346170000005</v>
      </c>
      <c r="AT99" s="59">
        <f>'Premissas de Custo'!$D$68*Capex!AV$51/1000/1000</f>
        <v>3.6274346170000005</v>
      </c>
      <c r="AU99" s="59">
        <f>'Premissas de Custo'!$D$68*Capex!AW$51/1000/1000</f>
        <v>3.6274346170000005</v>
      </c>
      <c r="AV99" s="59">
        <f>'Premissas de Custo'!$D$68*Capex!AX$51/1000/1000</f>
        <v>3.6274346170000005</v>
      </c>
      <c r="AW99" s="59">
        <f>'Premissas de Custo'!$D$68*Capex!AY$51/1000/1000</f>
        <v>3.6274346170000005</v>
      </c>
      <c r="AX99" s="59">
        <f>'Premissas de Custo'!$D$68*Capex!AZ$51/1000/1000</f>
        <v>3.6274346170000005</v>
      </c>
      <c r="AY99" s="59">
        <f>'Premissas de Custo'!$D$68*Capex!BA$51/1000/1000</f>
        <v>3.6274346170000005</v>
      </c>
      <c r="AZ99" s="59">
        <f>'Premissas de Custo'!$D$68*Capex!BB$51/1000/1000</f>
        <v>3.6274346170000005</v>
      </c>
      <c r="BA99" s="59">
        <f>'Premissas de Custo'!$D$68*Capex!BC$51/1000/1000</f>
        <v>3.6274346170000005</v>
      </c>
      <c r="BB99" s="59">
        <f>'Premissas de Custo'!$D$68*Capex!BD$51/1000/1000</f>
        <v>3.6274346170000005</v>
      </c>
      <c r="BC99" s="59">
        <f>'Premissas de Custo'!$D$68*Capex!BE$51/1000/1000</f>
        <v>3.6274346170000005</v>
      </c>
      <c r="BD99" s="59">
        <f>'Premissas de Custo'!$D$68*Capex!BF$51/1000/1000</f>
        <v>3.6274346170000005</v>
      </c>
      <c r="BE99" s="59">
        <f>'Premissas de Custo'!$D$68*Capex!BG$51/1000/1000</f>
        <v>3.6274346170000005</v>
      </c>
      <c r="BF99" s="59">
        <f>'Premissas de Custo'!$D$68*Capex!BH$51/1000/1000</f>
        <v>3.6274346170000005</v>
      </c>
      <c r="BG99" s="59">
        <f>'Premissas de Custo'!$D$68*Capex!BI$51/1000/1000</f>
        <v>3.6274346170000005</v>
      </c>
      <c r="BH99" s="59">
        <f>'Premissas de Custo'!$D$68*Capex!BJ$51/1000/1000</f>
        <v>3.6274346170000005</v>
      </c>
      <c r="BI99" s="59">
        <f>'Premissas de Custo'!$D$68*Capex!BK$51/1000/1000</f>
        <v>3.6274346170000005</v>
      </c>
      <c r="BJ99" s="59">
        <f>'Premissas de Custo'!$D$68*Capex!BL$51/1000/1000</f>
        <v>3.6274346170000005</v>
      </c>
      <c r="BK99" s="59">
        <f>'Premissas de Custo'!$D$68*Capex!BM$51/1000/1000</f>
        <v>3.6274346170000005</v>
      </c>
      <c r="BL99" s="59">
        <f>'Premissas de Custo'!$D$68*Capex!BN$51/1000/1000</f>
        <v>3.6274346170000005</v>
      </c>
      <c r="BM99" s="59">
        <f>'Premissas de Custo'!$D$68*Capex!BO$51/1000/1000</f>
        <v>3.6274346170000005</v>
      </c>
      <c r="BN99" s="59">
        <f>'Premissas de Custo'!$D$68*Capex!BP$51/1000/1000</f>
        <v>3.6274346170000005</v>
      </c>
      <c r="BO99" s="59">
        <f>'Premissas de Custo'!$D$68*Capex!BQ$51/1000/1000</f>
        <v>3.6274346170000005</v>
      </c>
      <c r="BP99" s="59">
        <f>'Premissas de Custo'!$D$68*Capex!BR$51/1000/1000</f>
        <v>3.6274346170000005</v>
      </c>
      <c r="BQ99" s="319"/>
    </row>
    <row r="100" spans="1:69" ht="14.4" x14ac:dyDescent="0.3">
      <c r="A100" s="66"/>
      <c r="B100" s="87" t="s">
        <v>108</v>
      </c>
      <c r="C100" s="62"/>
      <c r="D100" s="338"/>
      <c r="E100" s="338"/>
      <c r="F100" s="338"/>
      <c r="G100" s="154"/>
      <c r="H100" s="154"/>
      <c r="I100" s="154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406"/>
    </row>
    <row r="101" spans="1:69" ht="14.4" x14ac:dyDescent="0.3">
      <c r="A101" s="66"/>
      <c r="B101" s="88" t="s">
        <v>109</v>
      </c>
      <c r="C101" s="63" t="s">
        <v>8</v>
      </c>
      <c r="D101" s="339"/>
      <c r="E101" s="339"/>
      <c r="F101" s="339"/>
      <c r="G101" s="173"/>
      <c r="H101" s="173"/>
      <c r="I101" s="173"/>
      <c r="J101" s="61"/>
      <c r="K101" s="61">
        <f>('Premissas de Custo'!$D$96*'Combustível Resumo'!J10)/1000</f>
        <v>165.80291166040243</v>
      </c>
      <c r="L101" s="61">
        <f>('Premissas de Custo'!$D$96*'Combustível Resumo'!K10)/1000</f>
        <v>425.22591093251367</v>
      </c>
      <c r="M101" s="61">
        <f>('Premissas de Custo'!$D$96*'Combustível Resumo'!L10)/1000</f>
        <v>610.80266412970161</v>
      </c>
      <c r="N101" s="61">
        <f>('Premissas de Custo'!$D$96*'Combustível Resumo'!M10)/1000</f>
        <v>845.70764340360586</v>
      </c>
      <c r="O101" s="61">
        <f>('Premissas de Custo'!$D$96*'Combustível Resumo'!N10)/1000</f>
        <v>966.9138460140548</v>
      </c>
      <c r="P101" s="61">
        <f>('Premissas de Custo'!$D$96*'Combustível Resumo'!O10)/1000</f>
        <v>989.77933817682379</v>
      </c>
      <c r="Q101" s="61">
        <f>('Premissas de Custo'!$D$96*'Combustível Resumo'!P10)/1000</f>
        <v>1011.9364080208347</v>
      </c>
      <c r="R101" s="61">
        <f>('Premissas de Custo'!$D$96*'Combustível Resumo'!Q10)/1000</f>
        <v>1033.3813622724961</v>
      </c>
      <c r="S101" s="61">
        <f>('Premissas de Custo'!$D$96*'Combustível Resumo'!R10)/1000</f>
        <v>1053.8884181639633</v>
      </c>
      <c r="T101" s="61">
        <f>('Premissas de Custo'!$D$96*'Combustível Resumo'!S10)/1000</f>
        <v>1073.691223967425</v>
      </c>
      <c r="U101" s="61">
        <f>('Premissas de Custo'!$D$96*'Combustível Resumo'!T10)/1000</f>
        <v>1111.307658304537</v>
      </c>
      <c r="V101" s="61">
        <f>('Premissas de Custo'!$D$96*'Combustível Resumo'!U10)/1000</f>
        <v>1126.5510929777679</v>
      </c>
      <c r="W101" s="61">
        <f>('Premissas de Custo'!$D$96*'Combustível Resumo'!V10)/1000</f>
        <v>1141.0432425356869</v>
      </c>
      <c r="X101" s="61">
        <f>('Premissas de Custo'!$D$96*'Combustível Resumo'!W10)/1000</f>
        <v>1154.8123666387596</v>
      </c>
      <c r="Y101" s="61">
        <f>('Premissas de Custo'!$D$96*'Combustível Resumo'!X10)/1000</f>
        <v>1190.1633003576094</v>
      </c>
      <c r="Z101" s="61">
        <f>('Premissas de Custo'!$D$96*'Combustível Resumo'!Y10)/1000</f>
        <v>1226.0161140876278</v>
      </c>
      <c r="AA101" s="61">
        <f>('Premissas de Custo'!$D$96*'Combustível Resumo'!Z10)/1000</f>
        <v>1253.5815812292067</v>
      </c>
      <c r="AB101" s="61">
        <f>('Premissas de Custo'!$D$96*'Combustível Resumo'!AA10)/1000</f>
        <v>1264.9733184858183</v>
      </c>
      <c r="AC101" s="61">
        <f>('Premissas de Custo'!$D$96*'Combustível Resumo'!AB10)/1000</f>
        <v>1275.7969091632406</v>
      </c>
      <c r="AD101" s="61">
        <f>('Premissas de Custo'!$D$96*'Combustível Resumo'!AC10)/1000</f>
        <v>1286.0853470224449</v>
      </c>
      <c r="AE101" s="61">
        <f>('Premissas de Custo'!$D$96*'Combustível Resumo'!AD10)/1000</f>
        <v>1303.628102638198</v>
      </c>
      <c r="AF101" s="61">
        <f>('Premissas de Custo'!$D$96*'Combustível Resumo'!AE10)/1000</f>
        <v>1313.0016608147284</v>
      </c>
      <c r="AG101" s="61">
        <f>('Premissas de Custo'!$D$96*'Combustível Resumo'!AF10)/1000</f>
        <v>1321.9299262331313</v>
      </c>
      <c r="AH101" s="61">
        <f>('Premissas de Custo'!$D$96*'Combustível Resumo'!AG10)/1000</f>
        <v>1330.4412074367785</v>
      </c>
      <c r="AI101" s="61">
        <f>('Premissas de Custo'!$D$96*'Combustível Resumo'!AH10)/1000</f>
        <v>1338.5622843006176</v>
      </c>
      <c r="AJ101" s="61">
        <f>('Premissas de Custo'!$D$96*'Combustível Resumo'!AI10)/1000</f>
        <v>1346.3183736868366</v>
      </c>
      <c r="AK101" s="61">
        <f>('Premissas de Custo'!$D$96*'Combustível Resumo'!AJ10)/1000</f>
        <v>1353.7331261004049</v>
      </c>
      <c r="AL101" s="61">
        <f>('Premissas de Custo'!$D$96*'Combustível Resumo'!AK10)/1000</f>
        <v>1360.8286468451847</v>
      </c>
      <c r="AM101" s="61">
        <f>('Premissas de Custo'!$D$96*'Combustível Resumo'!AL10)/1000</f>
        <v>1367.6255360588852</v>
      </c>
      <c r="AN101" s="61">
        <f>('Premissas de Custo'!$D$96*'Combustível Resumo'!AM10)/1000</f>
        <v>1374.1429428399056</v>
      </c>
      <c r="AO101" s="61">
        <f>('Premissas de Custo'!$D$96*'Combustível Resumo'!AN10)/1000</f>
        <v>1388.4551113930027</v>
      </c>
      <c r="AP101" s="61">
        <f>('Premissas de Custo'!$D$96*'Combustível Resumo'!AO10)/1000</f>
        <v>1394.5046932330081</v>
      </c>
      <c r="AQ101" s="61">
        <f>('Premissas de Custo'!$D$96*'Combustível Resumo'!AP10)/1000</f>
        <v>1400.3227765063777</v>
      </c>
      <c r="AR101" s="61">
        <f>('Premissas de Custo'!$D$96*'Combustível Resumo'!AQ10)/1000</f>
        <v>1405.923483332461</v>
      </c>
      <c r="AS101" s="61">
        <f>('Premissas de Custo'!$D$96*'Combustível Resumo'!AR10)/1000</f>
        <v>1411.3198429018025</v>
      </c>
      <c r="AT101" s="61">
        <f>('Premissas de Custo'!$D$96*'Combustível Resumo'!AS10)/1000</f>
        <v>1416.5238678393489</v>
      </c>
      <c r="AU101" s="61">
        <f>('Premissas de Custo'!$D$96*'Combustível Resumo'!AT10)/1000</f>
        <v>1421.5466284275271</v>
      </c>
      <c r="AV101" s="61">
        <f>('Premissas de Custo'!$D$96*'Combustível Resumo'!AU10)/1000</f>
        <v>1426.3983239648699</v>
      </c>
      <c r="AW101" s="61">
        <f>('Premissas de Custo'!$D$96*'Combustível Resumo'!AV10)/1000</f>
        <v>1431.0883507575595</v>
      </c>
      <c r="AX101" s="61">
        <f>('Premissas de Custo'!$D$96*'Combustível Resumo'!AW10)/1000</f>
        <v>1435.6253664201383</v>
      </c>
      <c r="AY101" s="61">
        <f>('Premissas de Custo'!$D$96*'Combustível Resumo'!AX10)/1000</f>
        <v>1439.9917113401211</v>
      </c>
      <c r="AZ101" s="61">
        <f>('Premissas de Custo'!$D$96*'Combustível Resumo'!AY10)/1000</f>
        <v>1444.2459933630007</v>
      </c>
      <c r="BA101" s="61">
        <f>('Premissas de Custo'!$D$96*'Combustível Resumo'!AZ10)/1000</f>
        <v>1448.3693911945149</v>
      </c>
      <c r="BB101" s="61">
        <f>('Premissas de Custo'!$D$96*'Combustível Resumo'!BA10)/1000</f>
        <v>1452.3681726227276</v>
      </c>
      <c r="BC101" s="61">
        <f>('Premissas de Custo'!$D$96*'Combustível Resumo'!BB10)/1000</f>
        <v>1456.248129936969</v>
      </c>
      <c r="BD101" s="61">
        <f>('Premissas de Custo'!$D$96*'Combustível Resumo'!BC10)/1000</f>
        <v>1460.0146213705293</v>
      </c>
      <c r="BE101" s="61">
        <f>('Premissas de Custo'!$D$96*'Combustível Resumo'!BD10)/1000</f>
        <v>1463.6726091723647</v>
      </c>
      <c r="BF101" s="61">
        <f>('Premissas de Custo'!$D$96*'Combustível Resumo'!BE10)/1000</f>
        <v>1467.2266945052229</v>
      </c>
      <c r="BG101" s="61">
        <f>('Premissas de Custo'!$D$96*'Combustível Resumo'!BF10)/1000</f>
        <v>1470.6811493739922</v>
      </c>
      <c r="BH101" s="61">
        <f>('Premissas de Custo'!$D$96*'Combustível Resumo'!BG10)/1000</f>
        <v>1474.0399457892177</v>
      </c>
      <c r="BI101" s="61">
        <f>('Premissas de Custo'!$D$96*'Combustível Resumo'!BH10)/1000</f>
        <v>1477.2836490246091</v>
      </c>
      <c r="BJ101" s="61">
        <f>('Premissas de Custo'!$D$96*'Combustível Resumo'!BI10)/1000</f>
        <v>1480.4371258519554</v>
      </c>
      <c r="BK101" s="61">
        <f>('Premissas de Custo'!$D$96*'Combustível Resumo'!BJ10)/1000</f>
        <v>1483.5320574296454</v>
      </c>
      <c r="BL101" s="61">
        <f>('Premissas de Custo'!$D$96*'Combustível Resumo'!BK10)/1000</f>
        <v>1486.5405431712563</v>
      </c>
      <c r="BM101" s="61">
        <f>('Premissas de Custo'!$D$96*'Combustível Resumo'!BL10)/1000</f>
        <v>1489.4696247937127</v>
      </c>
      <c r="BN101" s="61">
        <f>('Premissas de Custo'!$D$96*'Combustível Resumo'!BM10)/1000</f>
        <v>1492.3219587619344</v>
      </c>
      <c r="BO101" s="61">
        <f>('Premissas de Custo'!$D$96*'Combustível Resumo'!BN10)/1000</f>
        <v>1495.1000438061203</v>
      </c>
      <c r="BP101" s="61">
        <f>('Premissas de Custo'!$D$96*'Combustível Resumo'!BO10)/1000</f>
        <v>1497.8062346068029</v>
      </c>
      <c r="BQ101" s="410"/>
    </row>
    <row r="102" spans="1:69" ht="14.4" x14ac:dyDescent="0.3">
      <c r="A102" s="66"/>
      <c r="B102" s="88" t="s">
        <v>110</v>
      </c>
      <c r="C102" s="63" t="s">
        <v>8</v>
      </c>
      <c r="D102" s="339"/>
      <c r="E102" s="339"/>
      <c r="F102" s="339"/>
      <c r="G102" s="173"/>
      <c r="H102" s="173"/>
      <c r="I102" s="173"/>
      <c r="J102" s="61"/>
      <c r="K102" s="53">
        <f>('Premissas de Custo'!$D$97*'Lubrificantes Resumo'!J10)/1000</f>
        <v>1.5872386903880396</v>
      </c>
      <c r="L102" s="53">
        <f>('Premissas de Custo'!$D$97*'Lubrificantes Resumo'!K10)/1000</f>
        <v>4.4864175946331706</v>
      </c>
      <c r="M102" s="53">
        <f>('Premissas de Custo'!$D$97*'Lubrificantes Resumo'!L10)/1000</f>
        <v>6.5639562671926521</v>
      </c>
      <c r="N102" s="53">
        <f>('Premissas de Custo'!$D$97*'Lubrificantes Resumo'!M10)/1000</f>
        <v>8.4856358347713563</v>
      </c>
      <c r="O102" s="53">
        <f>('Premissas de Custo'!$D$97*'Lubrificantes Resumo'!N10)/1000</f>
        <v>9.7458314233623433</v>
      </c>
      <c r="P102" s="53">
        <f>('Premissas de Custo'!$D$97*'Lubrificantes Resumo'!O10)/1000</f>
        <v>9.9743769538652884</v>
      </c>
      <c r="Q102" s="53">
        <f>('Premissas de Custo'!$D$97*'Lubrificantes Resumo'!P10)/1000</f>
        <v>10.195964261285706</v>
      </c>
      <c r="R102" s="53">
        <f>('Premissas de Custo'!$D$97*'Lubrificantes Resumo'!Q10)/1000</f>
        <v>10.410549824983757</v>
      </c>
      <c r="S102" s="53">
        <f>('Premissas de Custo'!$D$97*'Lubrificantes Resumo'!R10)/1000</f>
        <v>10.615746942719161</v>
      </c>
      <c r="T102" s="53">
        <f>('Premissas de Custo'!$D$97*'Lubrificantes Resumo'!S10)/1000</f>
        <v>10.814005540142505</v>
      </c>
      <c r="U102" s="53">
        <f>('Premissas de Custo'!$D$97*'Lubrificantes Resumo'!T10)/1000</f>
        <v>11.192854283177942</v>
      </c>
      <c r="V102" s="53">
        <f>('Premissas de Custo'!$D$97*'Lubrificantes Resumo'!U10)/1000</f>
        <v>11.343443966210337</v>
      </c>
      <c r="W102" s="53">
        <f>('Premissas de Custo'!$D$97*'Lubrificantes Resumo'!V10)/1000</f>
        <v>11.486538869102024</v>
      </c>
      <c r="X102" s="53">
        <f>('Premissas de Custo'!$D$97*'Lubrificantes Resumo'!W10)/1000</f>
        <v>11.622419126582241</v>
      </c>
      <c r="Y102" s="53">
        <f>('Premissas de Custo'!$D$97*'Lubrificantes Resumo'!X10)/1000</f>
        <v>11.912134189624528</v>
      </c>
      <c r="Z102" s="53">
        <f>('Premissas de Custo'!$D$97*'Lubrificantes Resumo'!Y10)/1000</f>
        <v>12.244893867230404</v>
      </c>
      <c r="AA102" s="53">
        <f>('Premissas de Custo'!$D$97*'Lubrificantes Resumo'!Z10)/1000</f>
        <v>12.502530429468255</v>
      </c>
      <c r="AB102" s="53">
        <f>('Premissas de Custo'!$D$97*'Lubrificantes Resumo'!AA10)/1000</f>
        <v>12.614284910710774</v>
      </c>
      <c r="AC102" s="53">
        <f>('Premissas de Custo'!$D$97*'Lubrificantes Resumo'!AB10)/1000</f>
        <v>12.72038079584682</v>
      </c>
      <c r="AD102" s="53">
        <f>('Premissas de Custo'!$D$97*'Lubrificantes Resumo'!AC10)/1000</f>
        <v>12.82114619511297</v>
      </c>
      <c r="AE102" s="53">
        <f>('Premissas de Custo'!$D$97*'Lubrificantes Resumo'!AD10)/1000</f>
        <v>12.995881098595845</v>
      </c>
      <c r="AF102" s="53">
        <f>('Premissas de Custo'!$D$97*'Lubrificantes Resumo'!AE10)/1000</f>
        <v>13.087544086506409</v>
      </c>
      <c r="AG102" s="53">
        <f>('Premissas de Custo'!$D$97*'Lubrificantes Resumo'!AF10)/1000</f>
        <v>13.174770036988351</v>
      </c>
      <c r="AH102" s="53">
        <f>('Premissas de Custo'!$D$97*'Lubrificantes Resumo'!AG10)/1000</f>
        <v>13.257840887971794</v>
      </c>
      <c r="AI102" s="53">
        <f>('Premissas de Custo'!$D$97*'Lubrificantes Resumo'!AH10)/1000</f>
        <v>13.337023404037808</v>
      </c>
      <c r="AJ102" s="53">
        <f>('Premissas de Custo'!$D$97*'Lubrificantes Resumo'!AI10)/1000</f>
        <v>13.412568821376952</v>
      </c>
      <c r="AK102" s="53">
        <f>('Premissas de Custo'!$D$97*'Lubrificantes Resumo'!AJ10)/1000</f>
        <v>13.484712804797121</v>
      </c>
      <c r="AL102" s="53">
        <f>('Premissas de Custo'!$D$97*'Lubrificantes Resumo'!AK10)/1000</f>
        <v>13.553675651434119</v>
      </c>
      <c r="AM102" s="53">
        <f>('Premissas de Custo'!$D$97*'Lubrificantes Resumo'!AL10)/1000</f>
        <v>13.619662684632466</v>
      </c>
      <c r="AN102" s="53">
        <f>('Premissas de Custo'!$D$97*'Lubrificantes Resumo'!AM10)/1000</f>
        <v>13.682864789852477</v>
      </c>
      <c r="AO102" s="53">
        <f>('Premissas de Custo'!$D$97*'Lubrificantes Resumo'!AN10)/1000</f>
        <v>13.825285673628988</v>
      </c>
      <c r="AP102" s="53">
        <f>('Premissas de Custo'!$D$97*'Lubrificantes Resumo'!AO10)/1000</f>
        <v>13.88383030923741</v>
      </c>
      <c r="AQ102" s="53">
        <f>('Premissas de Custo'!$D$97*'Lubrificantes Resumo'!AP10)/1000</f>
        <v>13.940068091045687</v>
      </c>
      <c r="AR102" s="53">
        <f>('Premissas de Custo'!$D$97*'Lubrificantes Resumo'!AQ10)/1000</f>
        <v>13.99413990613608</v>
      </c>
      <c r="AS102" s="53">
        <f>('Premissas de Custo'!$D$97*'Lubrificantes Resumo'!AR10)/1000</f>
        <v>14.046175766121168</v>
      </c>
      <c r="AT102" s="53">
        <f>('Premissas de Custo'!$D$97*'Lubrificantes Resumo'!AS10)/1000</f>
        <v>14.096295568441713</v>
      </c>
      <c r="AU102" s="53">
        <f>('Premissas de Custo'!$D$97*'Lubrificantes Resumo'!AT10)/1000</f>
        <v>14.144609836378935</v>
      </c>
      <c r="AV102" s="53">
        <f>('Premissas de Custo'!$D$97*'Lubrificantes Resumo'!AU10)/1000</f>
        <v>14.191220430488084</v>
      </c>
      <c r="AW102" s="53">
        <f>('Premissas de Custo'!$D$97*'Lubrificantes Resumo'!AV10)/1000</f>
        <v>14.236221226390615</v>
      </c>
      <c r="AX102" s="53">
        <f>('Premissas de Custo'!$D$97*'Lubrificantes Resumo'!AW10)/1000</f>
        <v>14.279698755661908</v>
      </c>
      <c r="AY102" s="53">
        <f>('Premissas de Custo'!$D$97*'Lubrificantes Resumo'!AX10)/1000</f>
        <v>14.321396195249614</v>
      </c>
      <c r="AZ102" s="53">
        <f>('Premissas de Custo'!$D$97*'Lubrificantes Resumo'!AY10)/1000</f>
        <v>14.36205965796983</v>
      </c>
      <c r="BA102" s="53">
        <f>('Premissas de Custo'!$D$97*'Lubrificantes Resumo'!AZ10)/1000</f>
        <v>14.401421231345134</v>
      </c>
      <c r="BB102" s="53">
        <f>('Premissas de Custo'!$D$97*'Lubrificantes Resumo'!BA10)/1000</f>
        <v>14.439543698349564</v>
      </c>
      <c r="BC102" s="53">
        <f>('Premissas de Custo'!$D$97*'Lubrificantes Resumo'!BB10)/1000</f>
        <v>14.476485118939552</v>
      </c>
      <c r="BD102" s="53">
        <f>('Premissas de Custo'!$D$97*'Lubrificantes Resumo'!BC10)/1000</f>
        <v>14.512299242221417</v>
      </c>
      <c r="BE102" s="53">
        <f>('Premissas de Custo'!$D$97*'Lubrificantes Resumo'!BD10)/1000</f>
        <v>14.547035884894765</v>
      </c>
      <c r="BF102" s="53">
        <f>('Premissas de Custo'!$D$97*'Lubrificantes Resumo'!BE10)/1000</f>
        <v>14.580741277953395</v>
      </c>
      <c r="BG102" s="53">
        <f>('Premissas de Custo'!$D$97*'Lubrificantes Resumo'!BF10)/1000</f>
        <v>14.6134583836898</v>
      </c>
      <c r="BH102" s="53">
        <f>('Premissas de Custo'!$D$97*'Lubrificantes Resumo'!BG10)/1000</f>
        <v>14.645227185061504</v>
      </c>
      <c r="BI102" s="53">
        <f>('Premissas de Custo'!$D$97*'Lubrificantes Resumo'!BH10)/1000</f>
        <v>14.675778287610694</v>
      </c>
      <c r="BJ102" s="53">
        <f>('Premissas de Custo'!$D$97*'Lubrificantes Resumo'!BI10)/1000</f>
        <v>14.705534968834945</v>
      </c>
      <c r="BK102" s="53">
        <f>('Premissas de Custo'!$D$97*'Lubrificantes Resumo'!BJ10)/1000</f>
        <v>14.734702899840697</v>
      </c>
      <c r="BL102" s="53">
        <f>('Premissas de Custo'!$D$97*'Lubrificantes Resumo'!BK10)/1000</f>
        <v>14.763020354557082</v>
      </c>
      <c r="BM102" s="53">
        <f>('Premissas de Custo'!$D$97*'Lubrificantes Resumo'!BL10)/1000</f>
        <v>14.79055340074046</v>
      </c>
      <c r="BN102" s="53">
        <f>('Premissas de Custo'!$D$97*'Lubrificantes Resumo'!BM10)/1000</f>
        <v>14.817328942395047</v>
      </c>
      <c r="BO102" s="53">
        <f>('Premissas de Custo'!$D$97*'Lubrificantes Resumo'!BN10)/1000</f>
        <v>14.843372312358849</v>
      </c>
      <c r="BP102" s="53">
        <f>('Premissas de Custo'!$D$97*'Lubrificantes Resumo'!BO10)/1000</f>
        <v>14.868707407200443</v>
      </c>
      <c r="BQ102" s="410"/>
    </row>
    <row r="103" spans="1:69" s="2" customFormat="1" ht="14.4" x14ac:dyDescent="0.3">
      <c r="A103" s="167"/>
      <c r="B103" s="87" t="s">
        <v>320</v>
      </c>
      <c r="C103" s="62"/>
      <c r="D103" s="482"/>
      <c r="E103" s="482"/>
      <c r="F103" s="482"/>
      <c r="G103" s="482"/>
      <c r="H103" s="482"/>
      <c r="I103" s="482"/>
      <c r="J103" s="482"/>
      <c r="K103" s="482"/>
      <c r="L103" s="482"/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2"/>
      <c r="X103" s="482"/>
      <c r="Y103" s="482"/>
      <c r="Z103" s="482"/>
      <c r="AA103" s="482"/>
      <c r="AB103" s="482"/>
      <c r="AC103" s="482"/>
      <c r="AD103" s="482"/>
      <c r="AE103" s="482"/>
      <c r="AF103" s="482"/>
      <c r="AG103" s="482"/>
      <c r="AH103" s="482"/>
      <c r="AI103" s="482"/>
      <c r="AJ103" s="482"/>
      <c r="AK103" s="482"/>
      <c r="AL103" s="482"/>
      <c r="AM103" s="482"/>
      <c r="AN103" s="482"/>
      <c r="AO103" s="482"/>
      <c r="AP103" s="482"/>
      <c r="AQ103" s="482"/>
      <c r="AR103" s="482"/>
      <c r="AS103" s="482"/>
      <c r="AT103" s="482"/>
      <c r="AU103" s="482"/>
      <c r="AV103" s="482"/>
      <c r="AW103" s="482"/>
      <c r="AX103" s="482"/>
      <c r="AY103" s="482"/>
      <c r="AZ103" s="482"/>
      <c r="BA103" s="482"/>
      <c r="BB103" s="482"/>
      <c r="BC103" s="482"/>
      <c r="BD103" s="482"/>
      <c r="BE103" s="482"/>
      <c r="BF103" s="482"/>
      <c r="BG103" s="482"/>
      <c r="BH103" s="482"/>
      <c r="BI103" s="482"/>
      <c r="BJ103" s="482"/>
      <c r="BK103" s="482"/>
      <c r="BL103" s="482"/>
      <c r="BM103" s="482"/>
      <c r="BN103" s="482"/>
      <c r="BO103" s="482"/>
      <c r="BP103" s="482"/>
      <c r="BQ103" s="408"/>
    </row>
    <row r="104" spans="1:69" s="2" customFormat="1" ht="14.4" x14ac:dyDescent="0.3">
      <c r="A104" s="116"/>
      <c r="B104" s="168" t="s">
        <v>321</v>
      </c>
      <c r="C104" s="169" t="s">
        <v>8</v>
      </c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483"/>
    </row>
    <row r="105" spans="1:69" s="2" customFormat="1" ht="14.4" x14ac:dyDescent="0.3">
      <c r="A105" s="116"/>
      <c r="B105" s="168" t="s">
        <v>324</v>
      </c>
      <c r="C105" s="169" t="s">
        <v>8</v>
      </c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483"/>
    </row>
    <row r="106" spans="1:69" ht="14.4" x14ac:dyDescent="0.3">
      <c r="A106" s="66"/>
      <c r="B106" s="90"/>
      <c r="C106" s="91"/>
      <c r="D106" s="91"/>
      <c r="E106" s="91"/>
      <c r="F106" s="91"/>
      <c r="G106" s="91"/>
      <c r="H106" s="97"/>
      <c r="I106" s="97"/>
      <c r="J106" s="97"/>
      <c r="K106" s="97"/>
      <c r="L106" s="97"/>
      <c r="M106" s="97"/>
      <c r="N106" s="97"/>
      <c r="O106" s="97"/>
      <c r="P106" s="98"/>
      <c r="Q106" s="98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75"/>
    </row>
    <row r="107" spans="1:69" x14ac:dyDescent="0.25">
      <c r="A107" s="70"/>
      <c r="B107" s="76" t="s">
        <v>356</v>
      </c>
      <c r="C107" s="76" t="s">
        <v>8</v>
      </c>
      <c r="D107" s="99">
        <v>0</v>
      </c>
      <c r="E107" s="99">
        <v>0</v>
      </c>
      <c r="F107" s="99">
        <v>0</v>
      </c>
      <c r="G107" s="99">
        <v>0</v>
      </c>
      <c r="H107" s="99">
        <v>0</v>
      </c>
      <c r="I107" s="99">
        <v>0</v>
      </c>
      <c r="J107" s="99">
        <v>0</v>
      </c>
      <c r="K107" s="99">
        <f t="shared" ref="K107:BO107" si="23">K109</f>
        <v>16.678952306963133</v>
      </c>
      <c r="L107" s="99">
        <f t="shared" si="23"/>
        <v>34.259310745108849</v>
      </c>
      <c r="M107" s="99">
        <f t="shared" si="23"/>
        <v>47.108734637280591</v>
      </c>
      <c r="N107" s="99">
        <f t="shared" si="23"/>
        <v>62.078613805471448</v>
      </c>
      <c r="O107" s="99">
        <f t="shared" si="23"/>
        <v>70.068070095231619</v>
      </c>
      <c r="P107" s="99">
        <f t="shared" si="23"/>
        <v>71.538734173322496</v>
      </c>
      <c r="Q107" s="99">
        <f t="shared" si="23"/>
        <v>72.954343797303594</v>
      </c>
      <c r="R107" s="99">
        <f t="shared" si="23"/>
        <v>74.405871059445744</v>
      </c>
      <c r="S107" s="99">
        <f t="shared" si="23"/>
        <v>75.721344515924415</v>
      </c>
      <c r="T107" s="99">
        <f t="shared" si="23"/>
        <v>76.980702015090017</v>
      </c>
      <c r="U107" s="99">
        <f t="shared" si="23"/>
        <v>79.401166812770484</v>
      </c>
      <c r="V107" s="99">
        <f t="shared" si="23"/>
        <v>80.361861929550614</v>
      </c>
      <c r="W107" s="99">
        <f t="shared" si="23"/>
        <v>81.63890579540535</v>
      </c>
      <c r="X107" s="99">
        <f t="shared" si="23"/>
        <v>82.929109920594271</v>
      </c>
      <c r="Y107" s="99">
        <f t="shared" si="23"/>
        <v>85.390103530996754</v>
      </c>
      <c r="Z107" s="99">
        <f t="shared" si="23"/>
        <v>87.604986406158076</v>
      </c>
      <c r="AA107" s="99">
        <f t="shared" si="23"/>
        <v>89.389023140629675</v>
      </c>
      <c r="AB107" s="99">
        <f t="shared" si="23"/>
        <v>90.105265749114821</v>
      </c>
      <c r="AC107" s="99">
        <f t="shared" si="23"/>
        <v>90.810951787061214</v>
      </c>
      <c r="AD107" s="99">
        <f t="shared" si="23"/>
        <v>91.461021368796025</v>
      </c>
      <c r="AE107" s="99">
        <f t="shared" si="23"/>
        <v>92.577268312356424</v>
      </c>
      <c r="AF107" s="99">
        <f t="shared" si="23"/>
        <v>93.171539279635198</v>
      </c>
      <c r="AG107" s="99">
        <f t="shared" si="23"/>
        <v>93.733034088218588</v>
      </c>
      <c r="AH107" s="99">
        <f t="shared" si="23"/>
        <v>94.293151054001356</v>
      </c>
      <c r="AI107" s="99">
        <f t="shared" si="23"/>
        <v>94.810801912334171</v>
      </c>
      <c r="AJ107" s="99">
        <f t="shared" si="23"/>
        <v>95.296227519994289</v>
      </c>
      <c r="AK107" s="99">
        <f t="shared" si="23"/>
        <v>95.770639468012334</v>
      </c>
      <c r="AL107" s="99">
        <f t="shared" si="23"/>
        <v>96.215618313779558</v>
      </c>
      <c r="AM107" s="99">
        <f t="shared" si="23"/>
        <v>96.711759850115286</v>
      </c>
      <c r="AN107" s="99">
        <f t="shared" si="23"/>
        <v>97.131212628745914</v>
      </c>
      <c r="AO107" s="99">
        <f t="shared" si="23"/>
        <v>98.059926568261844</v>
      </c>
      <c r="AP107" s="99">
        <f t="shared" si="23"/>
        <v>98.435491507456831</v>
      </c>
      <c r="AQ107" s="99">
        <f t="shared" si="23"/>
        <v>98.811085586789531</v>
      </c>
      <c r="AR107" s="99">
        <f t="shared" si="23"/>
        <v>99.163464131219385</v>
      </c>
      <c r="AS107" s="99">
        <f t="shared" si="23"/>
        <v>99.498969153851633</v>
      </c>
      <c r="AT107" s="99">
        <f t="shared" si="23"/>
        <v>99.83256236285159</v>
      </c>
      <c r="AU107" s="99">
        <f t="shared" si="23"/>
        <v>100.15383559102165</v>
      </c>
      <c r="AV107" s="99">
        <f t="shared" si="23"/>
        <v>100.46147945164552</v>
      </c>
      <c r="AW107" s="99">
        <f t="shared" si="23"/>
        <v>100.75800607859941</v>
      </c>
      <c r="AX107" s="99">
        <f t="shared" si="23"/>
        <v>101.0408091767753</v>
      </c>
      <c r="AY107" s="99">
        <f t="shared" si="23"/>
        <v>101.32272424842297</v>
      </c>
      <c r="AZ107" s="99">
        <f t="shared" si="23"/>
        <v>101.58819200720113</v>
      </c>
      <c r="BA107" s="99">
        <f t="shared" si="23"/>
        <v>101.86856607280556</v>
      </c>
      <c r="BB107" s="99">
        <f t="shared" si="23"/>
        <v>102.11837440747036</v>
      </c>
      <c r="BC107" s="99">
        <f t="shared" si="23"/>
        <v>102.3664459423894</v>
      </c>
      <c r="BD107" s="99">
        <f t="shared" si="23"/>
        <v>102.6020234161273</v>
      </c>
      <c r="BE107" s="99">
        <f t="shared" si="23"/>
        <v>102.83529690485763</v>
      </c>
      <c r="BF107" s="99">
        <f t="shared" si="23"/>
        <v>103.05786830153529</v>
      </c>
      <c r="BG107" s="99">
        <f t="shared" si="23"/>
        <v>103.36359912837258</v>
      </c>
      <c r="BH107" s="99">
        <f t="shared" si="23"/>
        <v>103.57421961127605</v>
      </c>
      <c r="BI107" s="99">
        <f t="shared" si="23"/>
        <v>103.77751274385072</v>
      </c>
      <c r="BJ107" s="99">
        <f t="shared" si="23"/>
        <v>103.97979816684392</v>
      </c>
      <c r="BK107" s="99">
        <f t="shared" si="23"/>
        <v>104.17984322884421</v>
      </c>
      <c r="BL107" s="99">
        <f t="shared" si="23"/>
        <v>104.364702406787</v>
      </c>
      <c r="BM107" s="99">
        <f t="shared" si="23"/>
        <v>104.55339357529451</v>
      </c>
      <c r="BN107" s="99">
        <f t="shared" si="23"/>
        <v>104.73305840504848</v>
      </c>
      <c r="BO107" s="99">
        <f t="shared" si="23"/>
        <v>104.90385131102391</v>
      </c>
      <c r="BP107" s="99">
        <f>BP109</f>
        <v>105.08448388376858</v>
      </c>
      <c r="BQ107" s="318"/>
    </row>
    <row r="108" spans="1:69" s="2" customFormat="1" ht="14.4" x14ac:dyDescent="0.3">
      <c r="A108" s="167"/>
      <c r="B108" s="87" t="s">
        <v>355</v>
      </c>
      <c r="C108" s="62" t="s">
        <v>8</v>
      </c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482"/>
      <c r="AC108" s="482"/>
      <c r="AD108" s="482"/>
      <c r="AE108" s="482"/>
      <c r="AF108" s="482"/>
      <c r="AG108" s="482"/>
      <c r="AH108" s="482"/>
      <c r="AI108" s="482"/>
      <c r="AJ108" s="482"/>
      <c r="AK108" s="482"/>
      <c r="AL108" s="482"/>
      <c r="AM108" s="482"/>
      <c r="AN108" s="482"/>
      <c r="AO108" s="482"/>
      <c r="AP108" s="482"/>
      <c r="AQ108" s="482"/>
      <c r="AR108" s="482"/>
      <c r="AS108" s="482"/>
      <c r="AT108" s="482"/>
      <c r="AU108" s="482"/>
      <c r="AV108" s="482"/>
      <c r="AW108" s="482"/>
      <c r="AX108" s="482"/>
      <c r="AY108" s="482"/>
      <c r="AZ108" s="482"/>
      <c r="BA108" s="482"/>
      <c r="BB108" s="482"/>
      <c r="BC108" s="482"/>
      <c r="BD108" s="482"/>
      <c r="BE108" s="482"/>
      <c r="BF108" s="482"/>
      <c r="BG108" s="482"/>
      <c r="BH108" s="482"/>
      <c r="BI108" s="482"/>
      <c r="BJ108" s="482"/>
      <c r="BK108" s="482"/>
      <c r="BL108" s="482"/>
      <c r="BM108" s="482"/>
      <c r="BN108" s="482"/>
      <c r="BO108" s="482"/>
      <c r="BP108" s="482"/>
      <c r="BQ108" s="408"/>
    </row>
    <row r="109" spans="1:69" s="2" customFormat="1" ht="14.4" x14ac:dyDescent="0.3">
      <c r="A109" s="116"/>
      <c r="B109" s="168" t="s">
        <v>357</v>
      </c>
      <c r="C109" s="169" t="s">
        <v>8</v>
      </c>
      <c r="D109" s="59"/>
      <c r="E109" s="59"/>
      <c r="F109" s="59"/>
      <c r="G109" s="59"/>
      <c r="H109" s="59"/>
      <c r="I109" s="59"/>
      <c r="J109" s="59"/>
      <c r="K109" s="59">
        <f>'Premissas de Custo'!$D$104*('Proj Custo'!K81+'Proj Custo'!K61+'Proj Custo'!K17)</f>
        <v>16.678952306963133</v>
      </c>
      <c r="L109" s="59">
        <f>'Premissas de Custo'!$D$104*('Proj Custo'!L81+'Proj Custo'!L61+'Proj Custo'!L17)</f>
        <v>34.259310745108849</v>
      </c>
      <c r="M109" s="59">
        <f>'Premissas de Custo'!$D$104*('Proj Custo'!M81+'Proj Custo'!M61+'Proj Custo'!M17)</f>
        <v>47.108734637280591</v>
      </c>
      <c r="N109" s="59">
        <f>'Premissas de Custo'!$D$104*('Proj Custo'!N81+'Proj Custo'!N61+'Proj Custo'!N17)</f>
        <v>62.078613805471448</v>
      </c>
      <c r="O109" s="59">
        <f>'Premissas de Custo'!$D$104*('Proj Custo'!O81+'Proj Custo'!O61+'Proj Custo'!O17)</f>
        <v>70.068070095231619</v>
      </c>
      <c r="P109" s="59">
        <f>'Premissas de Custo'!$D$104*('Proj Custo'!P81+'Proj Custo'!P61+'Proj Custo'!P17)</f>
        <v>71.538734173322496</v>
      </c>
      <c r="Q109" s="59">
        <f>'Premissas de Custo'!$D$104*('Proj Custo'!Q81+'Proj Custo'!Q61+'Proj Custo'!Q17)</f>
        <v>72.954343797303594</v>
      </c>
      <c r="R109" s="59">
        <f>'Premissas de Custo'!$D$104*('Proj Custo'!R81+'Proj Custo'!R61+'Proj Custo'!R17)</f>
        <v>74.405871059445744</v>
      </c>
      <c r="S109" s="59">
        <f>'Premissas de Custo'!$D$104*('Proj Custo'!S81+'Proj Custo'!S61+'Proj Custo'!S17)</f>
        <v>75.721344515924415</v>
      </c>
      <c r="T109" s="59">
        <f>'Premissas de Custo'!$D$104*('Proj Custo'!T81+'Proj Custo'!T61+'Proj Custo'!T17)</f>
        <v>76.980702015090017</v>
      </c>
      <c r="U109" s="59">
        <f>'Premissas de Custo'!$D$104*('Proj Custo'!U81+'Proj Custo'!U61+'Proj Custo'!U17)</f>
        <v>79.401166812770484</v>
      </c>
      <c r="V109" s="59">
        <f>'Premissas de Custo'!$D$104*('Proj Custo'!V81+'Proj Custo'!V61+'Proj Custo'!V17)</f>
        <v>80.361861929550614</v>
      </c>
      <c r="W109" s="59">
        <f>'Premissas de Custo'!$D$104*('Proj Custo'!W81+'Proj Custo'!W61+'Proj Custo'!W17)</f>
        <v>81.63890579540535</v>
      </c>
      <c r="X109" s="59">
        <f>'Premissas de Custo'!$D$104*('Proj Custo'!X81+'Proj Custo'!X61+'Proj Custo'!X17)</f>
        <v>82.929109920594271</v>
      </c>
      <c r="Y109" s="59">
        <f>'Premissas de Custo'!$D$104*('Proj Custo'!Y81+'Proj Custo'!Y61+'Proj Custo'!Y17)</f>
        <v>85.390103530996754</v>
      </c>
      <c r="Z109" s="59">
        <f>'Premissas de Custo'!$D$104*('Proj Custo'!Z81+'Proj Custo'!Z61+'Proj Custo'!Z17)</f>
        <v>87.604986406158076</v>
      </c>
      <c r="AA109" s="59">
        <f>'Premissas de Custo'!$D$104*('Proj Custo'!AA81+'Proj Custo'!AA61+'Proj Custo'!AA17)</f>
        <v>89.389023140629675</v>
      </c>
      <c r="AB109" s="59">
        <f>'Premissas de Custo'!$D$104*('Proj Custo'!AB81+'Proj Custo'!AB61+'Proj Custo'!AB17)</f>
        <v>90.105265749114821</v>
      </c>
      <c r="AC109" s="59">
        <f>'Premissas de Custo'!$D$104*('Proj Custo'!AC81+'Proj Custo'!AC61+'Proj Custo'!AC17)</f>
        <v>90.810951787061214</v>
      </c>
      <c r="AD109" s="59">
        <f>'Premissas de Custo'!$D$104*('Proj Custo'!AD81+'Proj Custo'!AD61+'Proj Custo'!AD17)</f>
        <v>91.461021368796025</v>
      </c>
      <c r="AE109" s="59">
        <f>'Premissas de Custo'!$D$104*('Proj Custo'!AE81+'Proj Custo'!AE61+'Proj Custo'!AE17)</f>
        <v>92.577268312356424</v>
      </c>
      <c r="AF109" s="59">
        <f>'Premissas de Custo'!$D$104*('Proj Custo'!AF81+'Proj Custo'!AF61+'Proj Custo'!AF17)</f>
        <v>93.171539279635198</v>
      </c>
      <c r="AG109" s="59">
        <f>'Premissas de Custo'!$D$104*('Proj Custo'!AG81+'Proj Custo'!AG61+'Proj Custo'!AG17)</f>
        <v>93.733034088218588</v>
      </c>
      <c r="AH109" s="59">
        <f>'Premissas de Custo'!$D$104*('Proj Custo'!AH81+'Proj Custo'!AH61+'Proj Custo'!AH17)</f>
        <v>94.293151054001356</v>
      </c>
      <c r="AI109" s="59">
        <f>'Premissas de Custo'!$D$104*('Proj Custo'!AI81+'Proj Custo'!AI61+'Proj Custo'!AI17)</f>
        <v>94.810801912334171</v>
      </c>
      <c r="AJ109" s="59">
        <f>'Premissas de Custo'!$D$104*('Proj Custo'!AJ81+'Proj Custo'!AJ61+'Proj Custo'!AJ17)</f>
        <v>95.296227519994289</v>
      </c>
      <c r="AK109" s="59">
        <f>'Premissas de Custo'!$D$104*('Proj Custo'!AK81+'Proj Custo'!AK61+'Proj Custo'!AK17)</f>
        <v>95.770639468012334</v>
      </c>
      <c r="AL109" s="59">
        <f>'Premissas de Custo'!$D$104*('Proj Custo'!AL81+'Proj Custo'!AL61+'Proj Custo'!AL17)</f>
        <v>96.215618313779558</v>
      </c>
      <c r="AM109" s="59">
        <f>'Premissas de Custo'!$D$104*('Proj Custo'!AM81+'Proj Custo'!AM61+'Proj Custo'!AM17)</f>
        <v>96.711759850115286</v>
      </c>
      <c r="AN109" s="59">
        <f>'Premissas de Custo'!$D$104*('Proj Custo'!AN81+'Proj Custo'!AN61+'Proj Custo'!AN17)</f>
        <v>97.131212628745914</v>
      </c>
      <c r="AO109" s="59">
        <f>'Premissas de Custo'!$D$104*('Proj Custo'!AO81+'Proj Custo'!AO61+'Proj Custo'!AO17)</f>
        <v>98.059926568261844</v>
      </c>
      <c r="AP109" s="59">
        <f>'Premissas de Custo'!$D$104*('Proj Custo'!AP81+'Proj Custo'!AP61+'Proj Custo'!AP17)</f>
        <v>98.435491507456831</v>
      </c>
      <c r="AQ109" s="59">
        <f>'Premissas de Custo'!$D$104*('Proj Custo'!AQ81+'Proj Custo'!AQ61+'Proj Custo'!AQ17)</f>
        <v>98.811085586789531</v>
      </c>
      <c r="AR109" s="59">
        <f>'Premissas de Custo'!$D$104*('Proj Custo'!AR81+'Proj Custo'!AR61+'Proj Custo'!AR17)</f>
        <v>99.163464131219385</v>
      </c>
      <c r="AS109" s="59">
        <f>'Premissas de Custo'!$D$104*('Proj Custo'!AS81+'Proj Custo'!AS61+'Proj Custo'!AS17)</f>
        <v>99.498969153851633</v>
      </c>
      <c r="AT109" s="59">
        <f>'Premissas de Custo'!$D$104*('Proj Custo'!AT81+'Proj Custo'!AT61+'Proj Custo'!AT17)</f>
        <v>99.83256236285159</v>
      </c>
      <c r="AU109" s="59">
        <f>'Premissas de Custo'!$D$104*('Proj Custo'!AU81+'Proj Custo'!AU61+'Proj Custo'!AU17)</f>
        <v>100.15383559102165</v>
      </c>
      <c r="AV109" s="59">
        <f>'Premissas de Custo'!$D$104*('Proj Custo'!AV81+'Proj Custo'!AV61+'Proj Custo'!AV17)</f>
        <v>100.46147945164552</v>
      </c>
      <c r="AW109" s="59">
        <f>'Premissas de Custo'!$D$104*('Proj Custo'!AW81+'Proj Custo'!AW61+'Proj Custo'!AW17)</f>
        <v>100.75800607859941</v>
      </c>
      <c r="AX109" s="59">
        <f>'Premissas de Custo'!$D$104*('Proj Custo'!AX81+'Proj Custo'!AX61+'Proj Custo'!AX17)</f>
        <v>101.0408091767753</v>
      </c>
      <c r="AY109" s="59">
        <f>'Premissas de Custo'!$D$104*('Proj Custo'!AY81+'Proj Custo'!AY61+'Proj Custo'!AY17)</f>
        <v>101.32272424842297</v>
      </c>
      <c r="AZ109" s="59">
        <f>'Premissas de Custo'!$D$104*('Proj Custo'!AZ81+'Proj Custo'!AZ61+'Proj Custo'!AZ17)</f>
        <v>101.58819200720113</v>
      </c>
      <c r="BA109" s="59">
        <f>'Premissas de Custo'!$D$104*('Proj Custo'!BA81+'Proj Custo'!BA61+'Proj Custo'!BA17)</f>
        <v>101.86856607280556</v>
      </c>
      <c r="BB109" s="59">
        <f>'Premissas de Custo'!$D$104*('Proj Custo'!BB81+'Proj Custo'!BB61+'Proj Custo'!BB17)</f>
        <v>102.11837440747036</v>
      </c>
      <c r="BC109" s="59">
        <f>'Premissas de Custo'!$D$104*('Proj Custo'!BC81+'Proj Custo'!BC61+'Proj Custo'!BC17)</f>
        <v>102.3664459423894</v>
      </c>
      <c r="BD109" s="59">
        <f>'Premissas de Custo'!$D$104*('Proj Custo'!BD81+'Proj Custo'!BD61+'Proj Custo'!BD17)</f>
        <v>102.6020234161273</v>
      </c>
      <c r="BE109" s="59">
        <f>'Premissas de Custo'!$D$104*('Proj Custo'!BE81+'Proj Custo'!BE61+'Proj Custo'!BE17)</f>
        <v>102.83529690485763</v>
      </c>
      <c r="BF109" s="59">
        <f>'Premissas de Custo'!$D$104*('Proj Custo'!BF81+'Proj Custo'!BF61+'Proj Custo'!BF17)</f>
        <v>103.05786830153529</v>
      </c>
      <c r="BG109" s="59">
        <f>'Premissas de Custo'!$D$104*('Proj Custo'!BG81+'Proj Custo'!BG61+'Proj Custo'!BG17)</f>
        <v>103.36359912837258</v>
      </c>
      <c r="BH109" s="59">
        <f>'Premissas de Custo'!$D$104*('Proj Custo'!BH81+'Proj Custo'!BH61+'Proj Custo'!BH17)</f>
        <v>103.57421961127605</v>
      </c>
      <c r="BI109" s="59">
        <f>'Premissas de Custo'!$D$104*('Proj Custo'!BI81+'Proj Custo'!BI61+'Proj Custo'!BI17)</f>
        <v>103.77751274385072</v>
      </c>
      <c r="BJ109" s="59">
        <f>'Premissas de Custo'!$D$104*('Proj Custo'!BJ81+'Proj Custo'!BJ61+'Proj Custo'!BJ17)</f>
        <v>103.97979816684392</v>
      </c>
      <c r="BK109" s="59">
        <f>'Premissas de Custo'!$D$104*('Proj Custo'!BK81+'Proj Custo'!BK61+'Proj Custo'!BK17)</f>
        <v>104.17984322884421</v>
      </c>
      <c r="BL109" s="59">
        <f>'Premissas de Custo'!$D$104*('Proj Custo'!BL81+'Proj Custo'!BL61+'Proj Custo'!BL17)</f>
        <v>104.364702406787</v>
      </c>
      <c r="BM109" s="59">
        <f>'Premissas de Custo'!$D$104*('Proj Custo'!BM81+'Proj Custo'!BM61+'Proj Custo'!BM17)</f>
        <v>104.55339357529451</v>
      </c>
      <c r="BN109" s="59">
        <f>'Premissas de Custo'!$D$104*('Proj Custo'!BN81+'Proj Custo'!BN61+'Proj Custo'!BN17)</f>
        <v>104.73305840504848</v>
      </c>
      <c r="BO109" s="59">
        <f>'Premissas de Custo'!$D$104*('Proj Custo'!BO81+'Proj Custo'!BO61+'Proj Custo'!BO17)</f>
        <v>104.90385131102391</v>
      </c>
      <c r="BP109" s="59">
        <f>'Premissas de Custo'!$D$104*('Proj Custo'!BP81+'Proj Custo'!BP61+'Proj Custo'!BP17)</f>
        <v>105.08448388376858</v>
      </c>
      <c r="BQ109" s="483"/>
    </row>
    <row r="110" spans="1:69" ht="14.4" x14ac:dyDescent="0.3">
      <c r="A110" s="66"/>
      <c r="B110" s="90"/>
      <c r="C110" s="91"/>
      <c r="D110" s="91"/>
      <c r="E110" s="91"/>
      <c r="F110" s="91"/>
      <c r="G110" s="91"/>
      <c r="H110" s="97"/>
      <c r="I110" s="97"/>
      <c r="J110" s="97"/>
      <c r="K110" s="97"/>
      <c r="L110" s="97"/>
      <c r="M110" s="97"/>
      <c r="N110" s="97"/>
      <c r="O110" s="97"/>
      <c r="P110" s="98"/>
      <c r="Q110" s="98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75"/>
    </row>
    <row r="111" spans="1:69" x14ac:dyDescent="0.25">
      <c r="A111" s="70"/>
      <c r="B111" s="76" t="s">
        <v>29</v>
      </c>
      <c r="C111" s="76" t="s">
        <v>8</v>
      </c>
      <c r="D111" s="99">
        <f t="shared" ref="D111:K111" si="24">SUM(D114:D184)</f>
        <v>0</v>
      </c>
      <c r="E111" s="99">
        <f t="shared" si="24"/>
        <v>0</v>
      </c>
      <c r="F111" s="99">
        <f t="shared" si="24"/>
        <v>0</v>
      </c>
      <c r="G111" s="99">
        <f t="shared" si="24"/>
        <v>0</v>
      </c>
      <c r="H111" s="99">
        <f t="shared" si="24"/>
        <v>0</v>
      </c>
      <c r="I111" s="99">
        <f t="shared" si="24"/>
        <v>0</v>
      </c>
      <c r="J111" s="99">
        <f t="shared" si="24"/>
        <v>0</v>
      </c>
      <c r="K111" s="99">
        <f t="shared" si="24"/>
        <v>24.763708008008468</v>
      </c>
      <c r="L111" s="99">
        <f>SUM(L114:L184)</f>
        <v>25.072080081214878</v>
      </c>
      <c r="M111" s="99">
        <f t="shared" ref="M111:AH111" si="25">SUM(M114:M184)</f>
        <v>25.072080081214878</v>
      </c>
      <c r="N111" s="99">
        <f t="shared" si="25"/>
        <v>29.567542664451832</v>
      </c>
      <c r="O111" s="99">
        <f t="shared" si="25"/>
        <v>29.567542664451832</v>
      </c>
      <c r="P111" s="99">
        <f t="shared" si="25"/>
        <v>29.567542664451832</v>
      </c>
      <c r="Q111" s="99">
        <f t="shared" si="25"/>
        <v>29.567542664451832</v>
      </c>
      <c r="R111" s="99">
        <f t="shared" si="25"/>
        <v>29.567542664451832</v>
      </c>
      <c r="S111" s="99">
        <f t="shared" si="25"/>
        <v>29.567542664451832</v>
      </c>
      <c r="T111" s="99">
        <f t="shared" si="25"/>
        <v>29.567542664451832</v>
      </c>
      <c r="U111" s="99">
        <f t="shared" si="25"/>
        <v>29.567542664451832</v>
      </c>
      <c r="V111" s="99">
        <f t="shared" si="25"/>
        <v>29.567542664451832</v>
      </c>
      <c r="W111" s="99">
        <f t="shared" si="25"/>
        <v>29.567542664451832</v>
      </c>
      <c r="X111" s="99">
        <f t="shared" si="25"/>
        <v>29.567542664451832</v>
      </c>
      <c r="Y111" s="99">
        <f t="shared" si="25"/>
        <v>29.567542664451832</v>
      </c>
      <c r="Z111" s="99">
        <f t="shared" si="25"/>
        <v>29.567542664451832</v>
      </c>
      <c r="AA111" s="99">
        <f t="shared" si="25"/>
        <v>29.567542664451832</v>
      </c>
      <c r="AB111" s="99">
        <f t="shared" si="25"/>
        <v>29.567542664451832</v>
      </c>
      <c r="AC111" s="99">
        <f t="shared" si="25"/>
        <v>29.567542664451832</v>
      </c>
      <c r="AD111" s="99">
        <f t="shared" si="25"/>
        <v>29.567542664451832</v>
      </c>
      <c r="AE111" s="99">
        <f t="shared" si="25"/>
        <v>29.567542664451832</v>
      </c>
      <c r="AF111" s="99">
        <f t="shared" si="25"/>
        <v>29.567542664451832</v>
      </c>
      <c r="AG111" s="99">
        <f t="shared" si="25"/>
        <v>29.567542664451832</v>
      </c>
      <c r="AH111" s="99">
        <f t="shared" si="25"/>
        <v>29.567542664451832</v>
      </c>
      <c r="AI111" s="99">
        <f t="shared" ref="AI111:BP111" si="26">SUM(AI114:AI184)</f>
        <v>29.567542664451832</v>
      </c>
      <c r="AJ111" s="99">
        <f t="shared" si="26"/>
        <v>29.567542664451832</v>
      </c>
      <c r="AK111" s="99">
        <f t="shared" si="26"/>
        <v>29.567542664451832</v>
      </c>
      <c r="AL111" s="99">
        <f t="shared" si="26"/>
        <v>29.567542664451832</v>
      </c>
      <c r="AM111" s="99">
        <f t="shared" si="26"/>
        <v>29.567542664451832</v>
      </c>
      <c r="AN111" s="99">
        <f t="shared" si="26"/>
        <v>29.567542664451832</v>
      </c>
      <c r="AO111" s="99">
        <f t="shared" si="26"/>
        <v>29.567542664451832</v>
      </c>
      <c r="AP111" s="99">
        <f t="shared" si="26"/>
        <v>29.567542664451832</v>
      </c>
      <c r="AQ111" s="99">
        <f t="shared" si="26"/>
        <v>29.567542664451832</v>
      </c>
      <c r="AR111" s="99">
        <f t="shared" si="26"/>
        <v>29.567542664451832</v>
      </c>
      <c r="AS111" s="99">
        <f t="shared" si="26"/>
        <v>29.567542664451832</v>
      </c>
      <c r="AT111" s="99">
        <f t="shared" si="26"/>
        <v>29.567542664451832</v>
      </c>
      <c r="AU111" s="99">
        <f t="shared" si="26"/>
        <v>29.567542664451832</v>
      </c>
      <c r="AV111" s="99">
        <f t="shared" si="26"/>
        <v>29.567542664451832</v>
      </c>
      <c r="AW111" s="99">
        <f t="shared" si="26"/>
        <v>29.567542664451832</v>
      </c>
      <c r="AX111" s="99">
        <f t="shared" si="26"/>
        <v>29.567542664451832</v>
      </c>
      <c r="AY111" s="99">
        <f t="shared" si="26"/>
        <v>29.567542664451832</v>
      </c>
      <c r="AZ111" s="99">
        <f t="shared" si="26"/>
        <v>29.567542664451832</v>
      </c>
      <c r="BA111" s="99">
        <f t="shared" si="26"/>
        <v>29.567542664451832</v>
      </c>
      <c r="BB111" s="99">
        <f t="shared" si="26"/>
        <v>29.567542664451832</v>
      </c>
      <c r="BC111" s="99">
        <f t="shared" si="26"/>
        <v>29.567542664451832</v>
      </c>
      <c r="BD111" s="99">
        <f t="shared" si="26"/>
        <v>29.567542664451832</v>
      </c>
      <c r="BE111" s="99">
        <f t="shared" si="26"/>
        <v>29.567542664451832</v>
      </c>
      <c r="BF111" s="99">
        <f t="shared" si="26"/>
        <v>29.567542664451832</v>
      </c>
      <c r="BG111" s="99">
        <f t="shared" si="26"/>
        <v>29.567542664451832</v>
      </c>
      <c r="BH111" s="99">
        <f t="shared" si="26"/>
        <v>29.567542664451832</v>
      </c>
      <c r="BI111" s="99">
        <f t="shared" si="26"/>
        <v>29.567542664451832</v>
      </c>
      <c r="BJ111" s="99">
        <f t="shared" si="26"/>
        <v>29.567542664451832</v>
      </c>
      <c r="BK111" s="99">
        <f t="shared" si="26"/>
        <v>29.567542664451832</v>
      </c>
      <c r="BL111" s="99">
        <f t="shared" si="26"/>
        <v>29.567542664451832</v>
      </c>
      <c r="BM111" s="99">
        <f t="shared" si="26"/>
        <v>29.567542664451832</v>
      </c>
      <c r="BN111" s="99">
        <f t="shared" si="26"/>
        <v>29.567542664451832</v>
      </c>
      <c r="BO111" s="99">
        <f t="shared" si="26"/>
        <v>29.567542664451832</v>
      </c>
      <c r="BP111" s="99">
        <f t="shared" si="26"/>
        <v>29.567542664451832</v>
      </c>
      <c r="BQ111" s="322"/>
    </row>
    <row r="112" spans="1:69" x14ac:dyDescent="0.25">
      <c r="A112" s="78"/>
      <c r="B112" s="79" t="s">
        <v>13</v>
      </c>
      <c r="C112" s="80" t="s">
        <v>8</v>
      </c>
      <c r="D112" s="80"/>
      <c r="E112" s="80"/>
      <c r="F112" s="80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405"/>
    </row>
    <row r="113" spans="1:69" ht="14.4" x14ac:dyDescent="0.3">
      <c r="A113" s="66"/>
      <c r="B113" s="82" t="s">
        <v>148</v>
      </c>
      <c r="C113" s="63"/>
      <c r="D113" s="84"/>
      <c r="E113" s="84"/>
      <c r="F113" s="84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319"/>
    </row>
    <row r="114" spans="1:69" ht="14.4" x14ac:dyDescent="0.3">
      <c r="A114" s="66"/>
      <c r="B114" s="83" t="s">
        <v>149</v>
      </c>
      <c r="C114" s="63" t="s">
        <v>8</v>
      </c>
      <c r="D114" s="57"/>
      <c r="E114" s="57"/>
      <c r="F114" s="57"/>
      <c r="G114" s="57"/>
      <c r="H114" s="57"/>
      <c r="I114" s="57"/>
      <c r="J114" s="57"/>
      <c r="K114" s="57">
        <f>'Premissas de Custo'!$D109*'Premissas de Custo'!N109/1000</f>
        <v>0.54485490684657656</v>
      </c>
      <c r="L114" s="57">
        <f>'Premissas de Custo'!$D109*'Premissas de Custo'!O109/1000</f>
        <v>0.54485490684657656</v>
      </c>
      <c r="M114" s="57">
        <f>'Premissas de Custo'!$D109*'Premissas de Custo'!P109/1000</f>
        <v>0.54485490684657656</v>
      </c>
      <c r="N114" s="57">
        <f>'Premissas de Custo'!$D109*'Premissas de Custo'!Q109/1000</f>
        <v>0.54485490684657656</v>
      </c>
      <c r="O114" s="57">
        <f>'Premissas de Custo'!$D109*'Premissas de Custo'!R109/1000</f>
        <v>0.54485490684657656</v>
      </c>
      <c r="P114" s="57">
        <f>'Premissas de Custo'!$D109*'Premissas de Custo'!S109/1000</f>
        <v>0.54485490684657656</v>
      </c>
      <c r="Q114" s="57">
        <f>'Premissas de Custo'!$D109*'Premissas de Custo'!T109/1000</f>
        <v>0.54485490684657656</v>
      </c>
      <c r="R114" s="57">
        <f>'Premissas de Custo'!$D109*'Premissas de Custo'!U109/1000</f>
        <v>0.54485490684657656</v>
      </c>
      <c r="S114" s="57">
        <f>'Premissas de Custo'!$D109*'Premissas de Custo'!V109/1000</f>
        <v>0.54485490684657656</v>
      </c>
      <c r="T114" s="57">
        <f>'Premissas de Custo'!$D109*'Premissas de Custo'!W109/1000</f>
        <v>0.54485490684657656</v>
      </c>
      <c r="U114" s="57">
        <f>'Premissas de Custo'!$D109*'Premissas de Custo'!X109/1000</f>
        <v>0.54485490684657656</v>
      </c>
      <c r="V114" s="57">
        <f>'Premissas de Custo'!$D109*'Premissas de Custo'!Y109/1000</f>
        <v>0.54485490684657656</v>
      </c>
      <c r="W114" s="57">
        <f>'Premissas de Custo'!$D109*'Premissas de Custo'!Z109/1000</f>
        <v>0.54485490684657656</v>
      </c>
      <c r="X114" s="57">
        <f>'Premissas de Custo'!$D109*'Premissas de Custo'!AA109/1000</f>
        <v>0.54485490684657656</v>
      </c>
      <c r="Y114" s="57">
        <f>'Premissas de Custo'!$D109*'Premissas de Custo'!AB109/1000</f>
        <v>0.54485490684657656</v>
      </c>
      <c r="Z114" s="57">
        <f>'Premissas de Custo'!$D109*'Premissas de Custo'!AC109/1000</f>
        <v>0.54485490684657656</v>
      </c>
      <c r="AA114" s="57">
        <f>'Premissas de Custo'!$D109*'Premissas de Custo'!AD109/1000</f>
        <v>0.54485490684657656</v>
      </c>
      <c r="AB114" s="57">
        <f>'Premissas de Custo'!$D109*'Premissas de Custo'!AE109/1000</f>
        <v>0.54485490684657656</v>
      </c>
      <c r="AC114" s="57">
        <f>'Premissas de Custo'!$D109*'Premissas de Custo'!AF109/1000</f>
        <v>0.54485490684657656</v>
      </c>
      <c r="AD114" s="57">
        <f>'Premissas de Custo'!$D109*'Premissas de Custo'!AG109/1000</f>
        <v>0.54485490684657656</v>
      </c>
      <c r="AE114" s="57">
        <f>'Premissas de Custo'!$D109*'Premissas de Custo'!AH109/1000</f>
        <v>0.54485490684657656</v>
      </c>
      <c r="AF114" s="57">
        <f>'Premissas de Custo'!$D109*'Premissas de Custo'!AI109/1000</f>
        <v>0.54485490684657656</v>
      </c>
      <c r="AG114" s="57">
        <f>'Premissas de Custo'!$D109*'Premissas de Custo'!AJ109/1000</f>
        <v>0.54485490684657656</v>
      </c>
      <c r="AH114" s="57">
        <f>'Premissas de Custo'!$D109*'Premissas de Custo'!AK109/1000</f>
        <v>0.54485490684657656</v>
      </c>
      <c r="AI114" s="57">
        <f>'Premissas de Custo'!$D109*'Premissas de Custo'!AL109/1000</f>
        <v>0.54485490684657656</v>
      </c>
      <c r="AJ114" s="57">
        <f>'Premissas de Custo'!$D109*'Premissas de Custo'!AM109/1000</f>
        <v>0.54485490684657656</v>
      </c>
      <c r="AK114" s="57">
        <f>'Premissas de Custo'!$D109*'Premissas de Custo'!AN109/1000</f>
        <v>0.54485490684657656</v>
      </c>
      <c r="AL114" s="57">
        <f>'Premissas de Custo'!$D109*'Premissas de Custo'!AO109/1000</f>
        <v>0.54485490684657656</v>
      </c>
      <c r="AM114" s="57">
        <f>'Premissas de Custo'!$D109*'Premissas de Custo'!AP109/1000</f>
        <v>0.54485490684657656</v>
      </c>
      <c r="AN114" s="57">
        <f>'Premissas de Custo'!$D109*'Premissas de Custo'!AQ109/1000</f>
        <v>0.54485490684657656</v>
      </c>
      <c r="AO114" s="57">
        <f>'Premissas de Custo'!$D109*'Premissas de Custo'!AR109/1000</f>
        <v>0.54485490684657656</v>
      </c>
      <c r="AP114" s="57">
        <f>'Premissas de Custo'!$D109*'Premissas de Custo'!AS109/1000</f>
        <v>0.54485490684657656</v>
      </c>
      <c r="AQ114" s="57">
        <f>'Premissas de Custo'!$D109*'Premissas de Custo'!AT109/1000</f>
        <v>0.54485490684657656</v>
      </c>
      <c r="AR114" s="57">
        <f>'Premissas de Custo'!$D109*'Premissas de Custo'!AU109/1000</f>
        <v>0.54485490684657656</v>
      </c>
      <c r="AS114" s="57">
        <f>'Premissas de Custo'!$D109*'Premissas de Custo'!AV109/1000</f>
        <v>0.54485490684657656</v>
      </c>
      <c r="AT114" s="57">
        <f>'Premissas de Custo'!$D109*'Premissas de Custo'!AW109/1000</f>
        <v>0.54485490684657656</v>
      </c>
      <c r="AU114" s="57">
        <f>'Premissas de Custo'!$D109*'Premissas de Custo'!AX109/1000</f>
        <v>0.54485490684657656</v>
      </c>
      <c r="AV114" s="57">
        <f>'Premissas de Custo'!$D109*'Premissas de Custo'!AY109/1000</f>
        <v>0.54485490684657656</v>
      </c>
      <c r="AW114" s="57">
        <f>'Premissas de Custo'!$D109*'Premissas de Custo'!AZ109/1000</f>
        <v>0.54485490684657656</v>
      </c>
      <c r="AX114" s="57">
        <f>'Premissas de Custo'!$D109*'Premissas de Custo'!BA109/1000</f>
        <v>0.54485490684657656</v>
      </c>
      <c r="AY114" s="57">
        <f>'Premissas de Custo'!$D109*'Premissas de Custo'!BB109/1000</f>
        <v>0.54485490684657656</v>
      </c>
      <c r="AZ114" s="57">
        <f>'Premissas de Custo'!$D109*'Premissas de Custo'!BC109/1000</f>
        <v>0.54485490684657656</v>
      </c>
      <c r="BA114" s="57">
        <f>'Premissas de Custo'!$D109*'Premissas de Custo'!BD109/1000</f>
        <v>0.54485490684657656</v>
      </c>
      <c r="BB114" s="57">
        <f>'Premissas de Custo'!$D109*'Premissas de Custo'!BE109/1000</f>
        <v>0.54485490684657656</v>
      </c>
      <c r="BC114" s="57">
        <f>'Premissas de Custo'!$D109*'Premissas de Custo'!BF109/1000</f>
        <v>0.54485490684657656</v>
      </c>
      <c r="BD114" s="57">
        <f>'Premissas de Custo'!$D109*'Premissas de Custo'!BG109/1000</f>
        <v>0.54485490684657656</v>
      </c>
      <c r="BE114" s="57">
        <f>'Premissas de Custo'!$D109*'Premissas de Custo'!BH109/1000</f>
        <v>0.54485490684657656</v>
      </c>
      <c r="BF114" s="57">
        <f>'Premissas de Custo'!$D109*'Premissas de Custo'!BI109/1000</f>
        <v>0.54485490684657656</v>
      </c>
      <c r="BG114" s="57">
        <f>'Premissas de Custo'!$D109*'Premissas de Custo'!BJ109/1000</f>
        <v>0.54485490684657656</v>
      </c>
      <c r="BH114" s="57">
        <f>'Premissas de Custo'!$D109*'Premissas de Custo'!BK109/1000</f>
        <v>0.54485490684657656</v>
      </c>
      <c r="BI114" s="57">
        <f>'Premissas de Custo'!$D109*'Premissas de Custo'!BL109/1000</f>
        <v>0.54485490684657656</v>
      </c>
      <c r="BJ114" s="57">
        <f>'Premissas de Custo'!$D109*'Premissas de Custo'!BM109/1000</f>
        <v>0.54485490684657656</v>
      </c>
      <c r="BK114" s="57">
        <f>'Premissas de Custo'!$D109*'Premissas de Custo'!BN109/1000</f>
        <v>0.54485490684657656</v>
      </c>
      <c r="BL114" s="57">
        <f>'Premissas de Custo'!$D109*'Premissas de Custo'!BO109/1000</f>
        <v>0.54485490684657656</v>
      </c>
      <c r="BM114" s="57">
        <f>'Premissas de Custo'!$D109*'Premissas de Custo'!BP109/1000</f>
        <v>0.54485490684657656</v>
      </c>
      <c r="BN114" s="57">
        <f>'Premissas de Custo'!$D109*'Premissas de Custo'!BQ109/1000</f>
        <v>0.54485490684657656</v>
      </c>
      <c r="BO114" s="57">
        <f>'Premissas de Custo'!$D109*'Premissas de Custo'!BR109/1000</f>
        <v>0.54485490684657656</v>
      </c>
      <c r="BP114" s="57">
        <f>'Premissas de Custo'!$D109*'Premissas de Custo'!BS109/1000</f>
        <v>0.54485490684657656</v>
      </c>
      <c r="BQ114" s="319"/>
    </row>
    <row r="115" spans="1:69" ht="14.4" x14ac:dyDescent="0.3">
      <c r="A115" s="66"/>
      <c r="B115" s="83" t="s">
        <v>150</v>
      </c>
      <c r="C115" s="63" t="s">
        <v>8</v>
      </c>
      <c r="D115" s="57"/>
      <c r="E115" s="57"/>
      <c r="F115" s="57"/>
      <c r="G115" s="57"/>
      <c r="H115" s="57"/>
      <c r="I115" s="57"/>
      <c r="J115" s="57"/>
      <c r="K115" s="57">
        <f>'Premissas de Custo'!$D110*'Premissas de Custo'!N110/1000</f>
        <v>0.40088369516833361</v>
      </c>
      <c r="L115" s="57">
        <f>'Premissas de Custo'!$D110*'Premissas de Custo'!O110/1000</f>
        <v>0.60132554275250039</v>
      </c>
      <c r="M115" s="57">
        <f>'Premissas de Custo'!$D110*'Premissas de Custo'!P110/1000</f>
        <v>0.60132554275250039</v>
      </c>
      <c r="N115" s="57">
        <f>'Premissas de Custo'!$D110*'Premissas de Custo'!Q110/1000</f>
        <v>0.80176739033666722</v>
      </c>
      <c r="O115" s="57">
        <f>'Premissas de Custo'!$D110*'Premissas de Custo'!R110/1000</f>
        <v>0.80176739033666722</v>
      </c>
      <c r="P115" s="57">
        <f>'Premissas de Custo'!$D110*'Premissas de Custo'!S110/1000</f>
        <v>0.80176739033666722</v>
      </c>
      <c r="Q115" s="57">
        <f>'Premissas de Custo'!$D110*'Premissas de Custo'!T110/1000</f>
        <v>0.80176739033666722</v>
      </c>
      <c r="R115" s="57">
        <f>'Premissas de Custo'!$D110*'Premissas de Custo'!U110/1000</f>
        <v>0.80176739033666722</v>
      </c>
      <c r="S115" s="57">
        <f>'Premissas de Custo'!$D110*'Premissas de Custo'!V110/1000</f>
        <v>0.80176739033666722</v>
      </c>
      <c r="T115" s="57">
        <f>'Premissas de Custo'!$D110*'Premissas de Custo'!W110/1000</f>
        <v>0.80176739033666722</v>
      </c>
      <c r="U115" s="57">
        <f>'Premissas de Custo'!$D110*'Premissas de Custo'!X110/1000</f>
        <v>0.80176739033666722</v>
      </c>
      <c r="V115" s="57">
        <f>'Premissas de Custo'!$D110*'Premissas de Custo'!Y110/1000</f>
        <v>0.80176739033666722</v>
      </c>
      <c r="W115" s="57">
        <f>'Premissas de Custo'!$D110*'Premissas de Custo'!Z110/1000</f>
        <v>0.80176739033666722</v>
      </c>
      <c r="X115" s="57">
        <f>'Premissas de Custo'!$D110*'Premissas de Custo'!AA110/1000</f>
        <v>0.80176739033666722</v>
      </c>
      <c r="Y115" s="57">
        <f>'Premissas de Custo'!$D110*'Premissas de Custo'!AB110/1000</f>
        <v>0.80176739033666722</v>
      </c>
      <c r="Z115" s="57">
        <f>'Premissas de Custo'!$D110*'Premissas de Custo'!AC110/1000</f>
        <v>0.80176739033666722</v>
      </c>
      <c r="AA115" s="57">
        <f>'Premissas de Custo'!$D110*'Premissas de Custo'!AD110/1000</f>
        <v>0.80176739033666722</v>
      </c>
      <c r="AB115" s="57">
        <f>'Premissas de Custo'!$D110*'Premissas de Custo'!AE110/1000</f>
        <v>0.80176739033666722</v>
      </c>
      <c r="AC115" s="57">
        <f>'Premissas de Custo'!$D110*'Premissas de Custo'!AF110/1000</f>
        <v>0.80176739033666722</v>
      </c>
      <c r="AD115" s="57">
        <f>'Premissas de Custo'!$D110*'Premissas de Custo'!AG110/1000</f>
        <v>0.80176739033666722</v>
      </c>
      <c r="AE115" s="57">
        <f>'Premissas de Custo'!$D110*'Premissas de Custo'!AH110/1000</f>
        <v>0.80176739033666722</v>
      </c>
      <c r="AF115" s="57">
        <f>'Premissas de Custo'!$D110*'Premissas de Custo'!AI110/1000</f>
        <v>0.80176739033666722</v>
      </c>
      <c r="AG115" s="57">
        <f>'Premissas de Custo'!$D110*'Premissas de Custo'!AJ110/1000</f>
        <v>0.80176739033666722</v>
      </c>
      <c r="AH115" s="57">
        <f>'Premissas de Custo'!$D110*'Premissas de Custo'!AK110/1000</f>
        <v>0.80176739033666722</v>
      </c>
      <c r="AI115" s="57">
        <f>'Premissas de Custo'!$D110*'Premissas de Custo'!AL110/1000</f>
        <v>0.80176739033666722</v>
      </c>
      <c r="AJ115" s="57">
        <f>'Premissas de Custo'!$D110*'Premissas de Custo'!AM110/1000</f>
        <v>0.80176739033666722</v>
      </c>
      <c r="AK115" s="57">
        <f>'Premissas de Custo'!$D110*'Premissas de Custo'!AN110/1000</f>
        <v>0.80176739033666722</v>
      </c>
      <c r="AL115" s="57">
        <f>'Premissas de Custo'!$D110*'Premissas de Custo'!AO110/1000</f>
        <v>0.80176739033666722</v>
      </c>
      <c r="AM115" s="57">
        <f>'Premissas de Custo'!$D110*'Premissas de Custo'!AP110/1000</f>
        <v>0.80176739033666722</v>
      </c>
      <c r="AN115" s="57">
        <f>'Premissas de Custo'!$D110*'Premissas de Custo'!AQ110/1000</f>
        <v>0.80176739033666722</v>
      </c>
      <c r="AO115" s="57">
        <f>'Premissas de Custo'!$D110*'Premissas de Custo'!AR110/1000</f>
        <v>0.80176739033666722</v>
      </c>
      <c r="AP115" s="57">
        <f>'Premissas de Custo'!$D110*'Premissas de Custo'!AS110/1000</f>
        <v>0.80176739033666722</v>
      </c>
      <c r="AQ115" s="57">
        <f>'Premissas de Custo'!$D110*'Premissas de Custo'!AT110/1000</f>
        <v>0.80176739033666722</v>
      </c>
      <c r="AR115" s="57">
        <f>'Premissas de Custo'!$D110*'Premissas de Custo'!AU110/1000</f>
        <v>0.80176739033666722</v>
      </c>
      <c r="AS115" s="57">
        <f>'Premissas de Custo'!$D110*'Premissas de Custo'!AV110/1000</f>
        <v>0.80176739033666722</v>
      </c>
      <c r="AT115" s="57">
        <f>'Premissas de Custo'!$D110*'Premissas de Custo'!AW110/1000</f>
        <v>0.80176739033666722</v>
      </c>
      <c r="AU115" s="57">
        <f>'Premissas de Custo'!$D110*'Premissas de Custo'!AX110/1000</f>
        <v>0.80176739033666722</v>
      </c>
      <c r="AV115" s="57">
        <f>'Premissas de Custo'!$D110*'Premissas de Custo'!AY110/1000</f>
        <v>0.80176739033666722</v>
      </c>
      <c r="AW115" s="57">
        <f>'Premissas de Custo'!$D110*'Premissas de Custo'!AZ110/1000</f>
        <v>0.80176739033666722</v>
      </c>
      <c r="AX115" s="57">
        <f>'Premissas de Custo'!$D110*'Premissas de Custo'!BA110/1000</f>
        <v>0.80176739033666722</v>
      </c>
      <c r="AY115" s="57">
        <f>'Premissas de Custo'!$D110*'Premissas de Custo'!BB110/1000</f>
        <v>0.80176739033666722</v>
      </c>
      <c r="AZ115" s="57">
        <f>'Premissas de Custo'!$D110*'Premissas de Custo'!BC110/1000</f>
        <v>0.80176739033666722</v>
      </c>
      <c r="BA115" s="57">
        <f>'Premissas de Custo'!$D110*'Premissas de Custo'!BD110/1000</f>
        <v>0.80176739033666722</v>
      </c>
      <c r="BB115" s="57">
        <f>'Premissas de Custo'!$D110*'Premissas de Custo'!BE110/1000</f>
        <v>0.80176739033666722</v>
      </c>
      <c r="BC115" s="57">
        <f>'Premissas de Custo'!$D110*'Premissas de Custo'!BF110/1000</f>
        <v>0.80176739033666722</v>
      </c>
      <c r="BD115" s="57">
        <f>'Premissas de Custo'!$D110*'Premissas de Custo'!BG110/1000</f>
        <v>0.80176739033666722</v>
      </c>
      <c r="BE115" s="57">
        <f>'Premissas de Custo'!$D110*'Premissas de Custo'!BH110/1000</f>
        <v>0.80176739033666722</v>
      </c>
      <c r="BF115" s="57">
        <f>'Premissas de Custo'!$D110*'Premissas de Custo'!BI110/1000</f>
        <v>0.80176739033666722</v>
      </c>
      <c r="BG115" s="57">
        <f>'Premissas de Custo'!$D110*'Premissas de Custo'!BJ110/1000</f>
        <v>0.80176739033666722</v>
      </c>
      <c r="BH115" s="57">
        <f>'Premissas de Custo'!$D110*'Premissas de Custo'!BK110/1000</f>
        <v>0.80176739033666722</v>
      </c>
      <c r="BI115" s="57">
        <f>'Premissas de Custo'!$D110*'Premissas de Custo'!BL110/1000</f>
        <v>0.80176739033666722</v>
      </c>
      <c r="BJ115" s="57">
        <f>'Premissas de Custo'!$D110*'Premissas de Custo'!BM110/1000</f>
        <v>0.80176739033666722</v>
      </c>
      <c r="BK115" s="57">
        <f>'Premissas de Custo'!$D110*'Premissas de Custo'!BN110/1000</f>
        <v>0.80176739033666722</v>
      </c>
      <c r="BL115" s="57">
        <f>'Premissas de Custo'!$D110*'Premissas de Custo'!BO110/1000</f>
        <v>0.80176739033666722</v>
      </c>
      <c r="BM115" s="57">
        <f>'Premissas de Custo'!$D110*'Premissas de Custo'!BP110/1000</f>
        <v>0.80176739033666722</v>
      </c>
      <c r="BN115" s="57">
        <f>'Premissas de Custo'!$D110*'Premissas de Custo'!BQ110/1000</f>
        <v>0.80176739033666722</v>
      </c>
      <c r="BO115" s="57">
        <f>'Premissas de Custo'!$D110*'Premissas de Custo'!BR110/1000</f>
        <v>0.80176739033666722</v>
      </c>
      <c r="BP115" s="57">
        <f>'Premissas de Custo'!$D110*'Premissas de Custo'!BS110/1000</f>
        <v>0.80176739033666722</v>
      </c>
      <c r="BQ115" s="319"/>
    </row>
    <row r="116" spans="1:69" ht="14.4" x14ac:dyDescent="0.3">
      <c r="A116" s="66"/>
      <c r="B116" s="83" t="s">
        <v>151</v>
      </c>
      <c r="C116" s="63" t="s">
        <v>8</v>
      </c>
      <c r="D116" s="57"/>
      <c r="E116" s="57"/>
      <c r="F116" s="57"/>
      <c r="G116" s="57"/>
      <c r="H116" s="57"/>
      <c r="I116" s="57"/>
      <c r="J116" s="57"/>
      <c r="K116" s="57">
        <f>'Premissas de Custo'!$D111*'Premissas de Custo'!N111/1000</f>
        <v>0.2158604512444873</v>
      </c>
      <c r="L116" s="57">
        <f>'Premissas de Custo'!$D111*'Premissas de Custo'!O111/1000</f>
        <v>0.32379067686673096</v>
      </c>
      <c r="M116" s="57">
        <f>'Premissas de Custo'!$D111*'Premissas de Custo'!P111/1000</f>
        <v>0.32379067686673096</v>
      </c>
      <c r="N116" s="57">
        <f>'Premissas de Custo'!$D111*'Premissas de Custo'!Q111/1000</f>
        <v>0.4317209024889746</v>
      </c>
      <c r="O116" s="57">
        <f>'Premissas de Custo'!$D111*'Premissas de Custo'!R111/1000</f>
        <v>0.4317209024889746</v>
      </c>
      <c r="P116" s="57">
        <f>'Premissas de Custo'!$D111*'Premissas de Custo'!S111/1000</f>
        <v>0.4317209024889746</v>
      </c>
      <c r="Q116" s="57">
        <f>'Premissas de Custo'!$D111*'Premissas de Custo'!T111/1000</f>
        <v>0.4317209024889746</v>
      </c>
      <c r="R116" s="57">
        <f>'Premissas de Custo'!$D111*'Premissas de Custo'!U111/1000</f>
        <v>0.4317209024889746</v>
      </c>
      <c r="S116" s="57">
        <f>'Premissas de Custo'!$D111*'Premissas de Custo'!V111/1000</f>
        <v>0.4317209024889746</v>
      </c>
      <c r="T116" s="57">
        <f>'Premissas de Custo'!$D111*'Premissas de Custo'!W111/1000</f>
        <v>0.4317209024889746</v>
      </c>
      <c r="U116" s="57">
        <f>'Premissas de Custo'!$D111*'Premissas de Custo'!X111/1000</f>
        <v>0.4317209024889746</v>
      </c>
      <c r="V116" s="57">
        <f>'Premissas de Custo'!$D111*'Premissas de Custo'!Y111/1000</f>
        <v>0.4317209024889746</v>
      </c>
      <c r="W116" s="57">
        <f>'Premissas de Custo'!$D111*'Premissas de Custo'!Z111/1000</f>
        <v>0.4317209024889746</v>
      </c>
      <c r="X116" s="57">
        <f>'Premissas de Custo'!$D111*'Premissas de Custo'!AA111/1000</f>
        <v>0.4317209024889746</v>
      </c>
      <c r="Y116" s="57">
        <f>'Premissas de Custo'!$D111*'Premissas de Custo'!AB111/1000</f>
        <v>0.4317209024889746</v>
      </c>
      <c r="Z116" s="57">
        <f>'Premissas de Custo'!$D111*'Premissas de Custo'!AC111/1000</f>
        <v>0.4317209024889746</v>
      </c>
      <c r="AA116" s="57">
        <f>'Premissas de Custo'!$D111*'Premissas de Custo'!AD111/1000</f>
        <v>0.4317209024889746</v>
      </c>
      <c r="AB116" s="57">
        <f>'Premissas de Custo'!$D111*'Premissas de Custo'!AE111/1000</f>
        <v>0.4317209024889746</v>
      </c>
      <c r="AC116" s="57">
        <f>'Premissas de Custo'!$D111*'Premissas de Custo'!AF111/1000</f>
        <v>0.4317209024889746</v>
      </c>
      <c r="AD116" s="57">
        <f>'Premissas de Custo'!$D111*'Premissas de Custo'!AG111/1000</f>
        <v>0.4317209024889746</v>
      </c>
      <c r="AE116" s="57">
        <f>'Premissas de Custo'!$D111*'Premissas de Custo'!AH111/1000</f>
        <v>0.4317209024889746</v>
      </c>
      <c r="AF116" s="57">
        <f>'Premissas de Custo'!$D111*'Premissas de Custo'!AI111/1000</f>
        <v>0.4317209024889746</v>
      </c>
      <c r="AG116" s="57">
        <f>'Premissas de Custo'!$D111*'Premissas de Custo'!AJ111/1000</f>
        <v>0.4317209024889746</v>
      </c>
      <c r="AH116" s="57">
        <f>'Premissas de Custo'!$D111*'Premissas de Custo'!AK111/1000</f>
        <v>0.4317209024889746</v>
      </c>
      <c r="AI116" s="57">
        <f>'Premissas de Custo'!$D111*'Premissas de Custo'!AL111/1000</f>
        <v>0.4317209024889746</v>
      </c>
      <c r="AJ116" s="57">
        <f>'Premissas de Custo'!$D111*'Premissas de Custo'!AM111/1000</f>
        <v>0.4317209024889746</v>
      </c>
      <c r="AK116" s="57">
        <f>'Premissas de Custo'!$D111*'Premissas de Custo'!AN111/1000</f>
        <v>0.4317209024889746</v>
      </c>
      <c r="AL116" s="57">
        <f>'Premissas de Custo'!$D111*'Premissas de Custo'!AO111/1000</f>
        <v>0.4317209024889746</v>
      </c>
      <c r="AM116" s="57">
        <f>'Premissas de Custo'!$D111*'Premissas de Custo'!AP111/1000</f>
        <v>0.4317209024889746</v>
      </c>
      <c r="AN116" s="57">
        <f>'Premissas de Custo'!$D111*'Premissas de Custo'!AQ111/1000</f>
        <v>0.4317209024889746</v>
      </c>
      <c r="AO116" s="57">
        <f>'Premissas de Custo'!$D111*'Premissas de Custo'!AR111/1000</f>
        <v>0.4317209024889746</v>
      </c>
      <c r="AP116" s="57">
        <f>'Premissas de Custo'!$D111*'Premissas de Custo'!AS111/1000</f>
        <v>0.4317209024889746</v>
      </c>
      <c r="AQ116" s="57">
        <f>'Premissas de Custo'!$D111*'Premissas de Custo'!AT111/1000</f>
        <v>0.4317209024889746</v>
      </c>
      <c r="AR116" s="57">
        <f>'Premissas de Custo'!$D111*'Premissas de Custo'!AU111/1000</f>
        <v>0.4317209024889746</v>
      </c>
      <c r="AS116" s="57">
        <f>'Premissas de Custo'!$D111*'Premissas de Custo'!AV111/1000</f>
        <v>0.4317209024889746</v>
      </c>
      <c r="AT116" s="57">
        <f>'Premissas de Custo'!$D111*'Premissas de Custo'!AW111/1000</f>
        <v>0.4317209024889746</v>
      </c>
      <c r="AU116" s="57">
        <f>'Premissas de Custo'!$D111*'Premissas de Custo'!AX111/1000</f>
        <v>0.4317209024889746</v>
      </c>
      <c r="AV116" s="57">
        <f>'Premissas de Custo'!$D111*'Premissas de Custo'!AY111/1000</f>
        <v>0.4317209024889746</v>
      </c>
      <c r="AW116" s="57">
        <f>'Premissas de Custo'!$D111*'Premissas de Custo'!AZ111/1000</f>
        <v>0.4317209024889746</v>
      </c>
      <c r="AX116" s="57">
        <f>'Premissas de Custo'!$D111*'Premissas de Custo'!BA111/1000</f>
        <v>0.4317209024889746</v>
      </c>
      <c r="AY116" s="57">
        <f>'Premissas de Custo'!$D111*'Premissas de Custo'!BB111/1000</f>
        <v>0.4317209024889746</v>
      </c>
      <c r="AZ116" s="57">
        <f>'Premissas de Custo'!$D111*'Premissas de Custo'!BC111/1000</f>
        <v>0.4317209024889746</v>
      </c>
      <c r="BA116" s="57">
        <f>'Premissas de Custo'!$D111*'Premissas de Custo'!BD111/1000</f>
        <v>0.4317209024889746</v>
      </c>
      <c r="BB116" s="57">
        <f>'Premissas de Custo'!$D111*'Premissas de Custo'!BE111/1000</f>
        <v>0.4317209024889746</v>
      </c>
      <c r="BC116" s="57">
        <f>'Premissas de Custo'!$D111*'Premissas de Custo'!BF111/1000</f>
        <v>0.4317209024889746</v>
      </c>
      <c r="BD116" s="57">
        <f>'Premissas de Custo'!$D111*'Premissas de Custo'!BG111/1000</f>
        <v>0.4317209024889746</v>
      </c>
      <c r="BE116" s="57">
        <f>'Premissas de Custo'!$D111*'Premissas de Custo'!BH111/1000</f>
        <v>0.4317209024889746</v>
      </c>
      <c r="BF116" s="57">
        <f>'Premissas de Custo'!$D111*'Premissas de Custo'!BI111/1000</f>
        <v>0.4317209024889746</v>
      </c>
      <c r="BG116" s="57">
        <f>'Premissas de Custo'!$D111*'Premissas de Custo'!BJ111/1000</f>
        <v>0.4317209024889746</v>
      </c>
      <c r="BH116" s="57">
        <f>'Premissas de Custo'!$D111*'Premissas de Custo'!BK111/1000</f>
        <v>0.4317209024889746</v>
      </c>
      <c r="BI116" s="57">
        <f>'Premissas de Custo'!$D111*'Premissas de Custo'!BL111/1000</f>
        <v>0.4317209024889746</v>
      </c>
      <c r="BJ116" s="57">
        <f>'Premissas de Custo'!$D111*'Premissas de Custo'!BM111/1000</f>
        <v>0.4317209024889746</v>
      </c>
      <c r="BK116" s="57">
        <f>'Premissas de Custo'!$D111*'Premissas de Custo'!BN111/1000</f>
        <v>0.4317209024889746</v>
      </c>
      <c r="BL116" s="57">
        <f>'Premissas de Custo'!$D111*'Premissas de Custo'!BO111/1000</f>
        <v>0.4317209024889746</v>
      </c>
      <c r="BM116" s="57">
        <f>'Premissas de Custo'!$D111*'Premissas de Custo'!BP111/1000</f>
        <v>0.4317209024889746</v>
      </c>
      <c r="BN116" s="57">
        <f>'Premissas de Custo'!$D111*'Premissas de Custo'!BQ111/1000</f>
        <v>0.4317209024889746</v>
      </c>
      <c r="BO116" s="57">
        <f>'Premissas de Custo'!$D111*'Premissas de Custo'!BR111/1000</f>
        <v>0.4317209024889746</v>
      </c>
      <c r="BP116" s="57">
        <f>'Premissas de Custo'!$D111*'Premissas de Custo'!BS111/1000</f>
        <v>0.4317209024889746</v>
      </c>
      <c r="BQ116" s="319"/>
    </row>
    <row r="117" spans="1:69" ht="14.4" x14ac:dyDescent="0.3">
      <c r="A117" s="66"/>
      <c r="B117" s="82" t="s">
        <v>152</v>
      </c>
      <c r="C117" s="63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319"/>
    </row>
    <row r="118" spans="1:69" ht="15.75" customHeight="1" x14ac:dyDescent="0.3">
      <c r="A118" s="66"/>
      <c r="B118" s="83" t="s">
        <v>153</v>
      </c>
      <c r="C118" s="63" t="s">
        <v>8</v>
      </c>
      <c r="D118" s="57"/>
      <c r="E118" s="57"/>
      <c r="F118" s="57"/>
      <c r="G118" s="57"/>
      <c r="H118" s="57"/>
      <c r="I118" s="57"/>
      <c r="J118" s="57"/>
      <c r="K118" s="57">
        <f>'Premissas de Custo'!$D113*'Premissas de Custo'!N113/1000</f>
        <v>0.54485490684657656</v>
      </c>
      <c r="L118" s="57">
        <f>'Premissas de Custo'!$D113*'Premissas de Custo'!O113/1000</f>
        <v>0.54485490684657656</v>
      </c>
      <c r="M118" s="57">
        <f>'Premissas de Custo'!$D113*'Premissas de Custo'!P113/1000</f>
        <v>0.54485490684657656</v>
      </c>
      <c r="N118" s="57">
        <f>'Premissas de Custo'!$D113*'Premissas de Custo'!Q113/1000</f>
        <v>0.54485490684657656</v>
      </c>
      <c r="O118" s="57">
        <f>'Premissas de Custo'!$D113*'Premissas de Custo'!R113/1000</f>
        <v>0.54485490684657656</v>
      </c>
      <c r="P118" s="57">
        <f>'Premissas de Custo'!$D113*'Premissas de Custo'!S113/1000</f>
        <v>0.54485490684657656</v>
      </c>
      <c r="Q118" s="57">
        <f>'Premissas de Custo'!$D113*'Premissas de Custo'!T113/1000</f>
        <v>0.54485490684657656</v>
      </c>
      <c r="R118" s="57">
        <f>'Premissas de Custo'!$D113*'Premissas de Custo'!U113/1000</f>
        <v>0.54485490684657656</v>
      </c>
      <c r="S118" s="57">
        <f>'Premissas de Custo'!$D113*'Premissas de Custo'!V113/1000</f>
        <v>0.54485490684657656</v>
      </c>
      <c r="T118" s="57">
        <f>'Premissas de Custo'!$D113*'Premissas de Custo'!W113/1000</f>
        <v>0.54485490684657656</v>
      </c>
      <c r="U118" s="57">
        <f>'Premissas de Custo'!$D113*'Premissas de Custo'!X113/1000</f>
        <v>0.54485490684657656</v>
      </c>
      <c r="V118" s="57">
        <f>'Premissas de Custo'!$D113*'Premissas de Custo'!Y113/1000</f>
        <v>0.54485490684657656</v>
      </c>
      <c r="W118" s="57">
        <f>'Premissas de Custo'!$D113*'Premissas de Custo'!Z113/1000</f>
        <v>0.54485490684657656</v>
      </c>
      <c r="X118" s="57">
        <f>'Premissas de Custo'!$D113*'Premissas de Custo'!AA113/1000</f>
        <v>0.54485490684657656</v>
      </c>
      <c r="Y118" s="57">
        <f>'Premissas de Custo'!$D113*'Premissas de Custo'!AB113/1000</f>
        <v>0.54485490684657656</v>
      </c>
      <c r="Z118" s="57">
        <f>'Premissas de Custo'!$D113*'Premissas de Custo'!AC113/1000</f>
        <v>0.54485490684657656</v>
      </c>
      <c r="AA118" s="57">
        <f>'Premissas de Custo'!$D113*'Premissas de Custo'!AD113/1000</f>
        <v>0.54485490684657656</v>
      </c>
      <c r="AB118" s="57">
        <f>'Premissas de Custo'!$D113*'Premissas de Custo'!AE113/1000</f>
        <v>0.54485490684657656</v>
      </c>
      <c r="AC118" s="57">
        <f>'Premissas de Custo'!$D113*'Premissas de Custo'!AF113/1000</f>
        <v>0.54485490684657656</v>
      </c>
      <c r="AD118" s="57">
        <f>'Premissas de Custo'!$D113*'Premissas de Custo'!AG113/1000</f>
        <v>0.54485490684657656</v>
      </c>
      <c r="AE118" s="57">
        <f>'Premissas de Custo'!$D113*'Premissas de Custo'!AH113/1000</f>
        <v>0.54485490684657656</v>
      </c>
      <c r="AF118" s="57">
        <f>'Premissas de Custo'!$D113*'Premissas de Custo'!AI113/1000</f>
        <v>0.54485490684657656</v>
      </c>
      <c r="AG118" s="57">
        <f>'Premissas de Custo'!$D113*'Premissas de Custo'!AJ113/1000</f>
        <v>0.54485490684657656</v>
      </c>
      <c r="AH118" s="57">
        <f>'Premissas de Custo'!$D113*'Premissas de Custo'!AK113/1000</f>
        <v>0.54485490684657656</v>
      </c>
      <c r="AI118" s="57">
        <f>'Premissas de Custo'!$D113*'Premissas de Custo'!AL113/1000</f>
        <v>0.54485490684657656</v>
      </c>
      <c r="AJ118" s="57">
        <f>'Premissas de Custo'!$D113*'Premissas de Custo'!AM113/1000</f>
        <v>0.54485490684657656</v>
      </c>
      <c r="AK118" s="57">
        <f>'Premissas de Custo'!$D113*'Premissas de Custo'!AN113/1000</f>
        <v>0.54485490684657656</v>
      </c>
      <c r="AL118" s="57">
        <f>'Premissas de Custo'!$D113*'Premissas de Custo'!AO113/1000</f>
        <v>0.54485490684657656</v>
      </c>
      <c r="AM118" s="57">
        <f>'Premissas de Custo'!$D113*'Premissas de Custo'!AP113/1000</f>
        <v>0.54485490684657656</v>
      </c>
      <c r="AN118" s="57">
        <f>'Premissas de Custo'!$D113*'Premissas de Custo'!AQ113/1000</f>
        <v>0.54485490684657656</v>
      </c>
      <c r="AO118" s="57">
        <f>'Premissas de Custo'!$D113*'Premissas de Custo'!AR113/1000</f>
        <v>0.54485490684657656</v>
      </c>
      <c r="AP118" s="57">
        <f>'Premissas de Custo'!$D113*'Premissas de Custo'!AS113/1000</f>
        <v>0.54485490684657656</v>
      </c>
      <c r="AQ118" s="57">
        <f>'Premissas de Custo'!$D113*'Premissas de Custo'!AT113/1000</f>
        <v>0.54485490684657656</v>
      </c>
      <c r="AR118" s="57">
        <f>'Premissas de Custo'!$D113*'Premissas de Custo'!AU113/1000</f>
        <v>0.54485490684657656</v>
      </c>
      <c r="AS118" s="57">
        <f>'Premissas de Custo'!$D113*'Premissas de Custo'!AV113/1000</f>
        <v>0.54485490684657656</v>
      </c>
      <c r="AT118" s="57">
        <f>'Premissas de Custo'!$D113*'Premissas de Custo'!AW113/1000</f>
        <v>0.54485490684657656</v>
      </c>
      <c r="AU118" s="57">
        <f>'Premissas de Custo'!$D113*'Premissas de Custo'!AX113/1000</f>
        <v>0.54485490684657656</v>
      </c>
      <c r="AV118" s="57">
        <f>'Premissas de Custo'!$D113*'Premissas de Custo'!AY113/1000</f>
        <v>0.54485490684657656</v>
      </c>
      <c r="AW118" s="57">
        <f>'Premissas de Custo'!$D113*'Premissas de Custo'!AZ113/1000</f>
        <v>0.54485490684657656</v>
      </c>
      <c r="AX118" s="57">
        <f>'Premissas de Custo'!$D113*'Premissas de Custo'!BA113/1000</f>
        <v>0.54485490684657656</v>
      </c>
      <c r="AY118" s="57">
        <f>'Premissas de Custo'!$D113*'Premissas de Custo'!BB113/1000</f>
        <v>0.54485490684657656</v>
      </c>
      <c r="AZ118" s="57">
        <f>'Premissas de Custo'!$D113*'Premissas de Custo'!BC113/1000</f>
        <v>0.54485490684657656</v>
      </c>
      <c r="BA118" s="57">
        <f>'Premissas de Custo'!$D113*'Premissas de Custo'!BD113/1000</f>
        <v>0.54485490684657656</v>
      </c>
      <c r="BB118" s="57">
        <f>'Premissas de Custo'!$D113*'Premissas de Custo'!BE113/1000</f>
        <v>0.54485490684657656</v>
      </c>
      <c r="BC118" s="57">
        <f>'Premissas de Custo'!$D113*'Premissas de Custo'!BF113/1000</f>
        <v>0.54485490684657656</v>
      </c>
      <c r="BD118" s="57">
        <f>'Premissas de Custo'!$D113*'Premissas de Custo'!BG113/1000</f>
        <v>0.54485490684657656</v>
      </c>
      <c r="BE118" s="57">
        <f>'Premissas de Custo'!$D113*'Premissas de Custo'!BH113/1000</f>
        <v>0.54485490684657656</v>
      </c>
      <c r="BF118" s="57">
        <f>'Premissas de Custo'!$D113*'Premissas de Custo'!BI113/1000</f>
        <v>0.54485490684657656</v>
      </c>
      <c r="BG118" s="57">
        <f>'Premissas de Custo'!$D113*'Premissas de Custo'!BJ113/1000</f>
        <v>0.54485490684657656</v>
      </c>
      <c r="BH118" s="57">
        <f>'Premissas de Custo'!$D113*'Premissas de Custo'!BK113/1000</f>
        <v>0.54485490684657656</v>
      </c>
      <c r="BI118" s="57">
        <f>'Premissas de Custo'!$D113*'Premissas de Custo'!BL113/1000</f>
        <v>0.54485490684657656</v>
      </c>
      <c r="BJ118" s="57">
        <f>'Premissas de Custo'!$D113*'Premissas de Custo'!BM113/1000</f>
        <v>0.54485490684657656</v>
      </c>
      <c r="BK118" s="57">
        <f>'Premissas de Custo'!$D113*'Premissas de Custo'!BN113/1000</f>
        <v>0.54485490684657656</v>
      </c>
      <c r="BL118" s="57">
        <f>'Premissas de Custo'!$D113*'Premissas de Custo'!BO113/1000</f>
        <v>0.54485490684657656</v>
      </c>
      <c r="BM118" s="57">
        <f>'Premissas de Custo'!$D113*'Premissas de Custo'!BP113/1000</f>
        <v>0.54485490684657656</v>
      </c>
      <c r="BN118" s="57">
        <f>'Premissas de Custo'!$D113*'Premissas de Custo'!BQ113/1000</f>
        <v>0.54485490684657656</v>
      </c>
      <c r="BO118" s="57">
        <f>'Premissas de Custo'!$D113*'Premissas de Custo'!BR113/1000</f>
        <v>0.54485490684657656</v>
      </c>
      <c r="BP118" s="57">
        <f>'Premissas de Custo'!$D113*'Premissas de Custo'!BS113/1000</f>
        <v>0.54485490684657656</v>
      </c>
      <c r="BQ118" s="319"/>
    </row>
    <row r="119" spans="1:69" ht="14.4" x14ac:dyDescent="0.3">
      <c r="A119" s="66"/>
      <c r="B119" s="83" t="s">
        <v>154</v>
      </c>
      <c r="C119" s="63" t="s">
        <v>8</v>
      </c>
      <c r="D119" s="57"/>
      <c r="E119" s="57"/>
      <c r="F119" s="57"/>
      <c r="G119" s="57"/>
      <c r="H119" s="57"/>
      <c r="I119" s="57"/>
      <c r="J119" s="57"/>
      <c r="K119" s="57">
        <f>'Premissas de Custo'!$D114*'Premissas de Custo'!N114/1000</f>
        <v>0.21080072877134368</v>
      </c>
      <c r="L119" s="57">
        <f>'Premissas de Custo'!$D114*'Premissas de Custo'!O114/1000</f>
        <v>0.21080072877134368</v>
      </c>
      <c r="M119" s="57">
        <f>'Premissas de Custo'!$D114*'Premissas de Custo'!P114/1000</f>
        <v>0.21080072877134368</v>
      </c>
      <c r="N119" s="57">
        <f>'Premissas de Custo'!$D114*'Premissas de Custo'!Q114/1000</f>
        <v>0.21080072877134368</v>
      </c>
      <c r="O119" s="57">
        <f>'Premissas de Custo'!$D114*'Premissas de Custo'!R114/1000</f>
        <v>0.21080072877134368</v>
      </c>
      <c r="P119" s="57">
        <f>'Premissas de Custo'!$D114*'Premissas de Custo'!S114/1000</f>
        <v>0.21080072877134368</v>
      </c>
      <c r="Q119" s="57">
        <f>'Premissas de Custo'!$D114*'Premissas de Custo'!T114/1000</f>
        <v>0.21080072877134368</v>
      </c>
      <c r="R119" s="57">
        <f>'Premissas de Custo'!$D114*'Premissas de Custo'!U114/1000</f>
        <v>0.21080072877134368</v>
      </c>
      <c r="S119" s="57">
        <f>'Premissas de Custo'!$D114*'Premissas de Custo'!V114/1000</f>
        <v>0.21080072877134368</v>
      </c>
      <c r="T119" s="57">
        <f>'Premissas de Custo'!$D114*'Premissas de Custo'!W114/1000</f>
        <v>0.21080072877134368</v>
      </c>
      <c r="U119" s="57">
        <f>'Premissas de Custo'!$D114*'Premissas de Custo'!X114/1000</f>
        <v>0.21080072877134368</v>
      </c>
      <c r="V119" s="57">
        <f>'Premissas de Custo'!$D114*'Premissas de Custo'!Y114/1000</f>
        <v>0.21080072877134368</v>
      </c>
      <c r="W119" s="57">
        <f>'Premissas de Custo'!$D114*'Premissas de Custo'!Z114/1000</f>
        <v>0.21080072877134368</v>
      </c>
      <c r="X119" s="57">
        <f>'Premissas de Custo'!$D114*'Premissas de Custo'!AA114/1000</f>
        <v>0.21080072877134368</v>
      </c>
      <c r="Y119" s="57">
        <f>'Premissas de Custo'!$D114*'Premissas de Custo'!AB114/1000</f>
        <v>0.21080072877134368</v>
      </c>
      <c r="Z119" s="57">
        <f>'Premissas de Custo'!$D114*'Premissas de Custo'!AC114/1000</f>
        <v>0.21080072877134368</v>
      </c>
      <c r="AA119" s="57">
        <f>'Premissas de Custo'!$D114*'Premissas de Custo'!AD114/1000</f>
        <v>0.21080072877134368</v>
      </c>
      <c r="AB119" s="57">
        <f>'Premissas de Custo'!$D114*'Premissas de Custo'!AE114/1000</f>
        <v>0.21080072877134368</v>
      </c>
      <c r="AC119" s="57">
        <f>'Premissas de Custo'!$D114*'Premissas de Custo'!AF114/1000</f>
        <v>0.21080072877134368</v>
      </c>
      <c r="AD119" s="57">
        <f>'Premissas de Custo'!$D114*'Premissas de Custo'!AG114/1000</f>
        <v>0.21080072877134368</v>
      </c>
      <c r="AE119" s="57">
        <f>'Premissas de Custo'!$D114*'Premissas de Custo'!AH114/1000</f>
        <v>0.21080072877134368</v>
      </c>
      <c r="AF119" s="57">
        <f>'Premissas de Custo'!$D114*'Premissas de Custo'!AI114/1000</f>
        <v>0.21080072877134368</v>
      </c>
      <c r="AG119" s="57">
        <f>'Premissas de Custo'!$D114*'Premissas de Custo'!AJ114/1000</f>
        <v>0.21080072877134368</v>
      </c>
      <c r="AH119" s="57">
        <f>'Premissas de Custo'!$D114*'Premissas de Custo'!AK114/1000</f>
        <v>0.21080072877134368</v>
      </c>
      <c r="AI119" s="57">
        <f>'Premissas de Custo'!$D114*'Premissas de Custo'!AL114/1000</f>
        <v>0.21080072877134368</v>
      </c>
      <c r="AJ119" s="57">
        <f>'Premissas de Custo'!$D114*'Premissas de Custo'!AM114/1000</f>
        <v>0.21080072877134368</v>
      </c>
      <c r="AK119" s="57">
        <f>'Premissas de Custo'!$D114*'Premissas de Custo'!AN114/1000</f>
        <v>0.21080072877134368</v>
      </c>
      <c r="AL119" s="57">
        <f>'Premissas de Custo'!$D114*'Premissas de Custo'!AO114/1000</f>
        <v>0.21080072877134368</v>
      </c>
      <c r="AM119" s="57">
        <f>'Premissas de Custo'!$D114*'Premissas de Custo'!AP114/1000</f>
        <v>0.21080072877134368</v>
      </c>
      <c r="AN119" s="57">
        <f>'Premissas de Custo'!$D114*'Premissas de Custo'!AQ114/1000</f>
        <v>0.21080072877134368</v>
      </c>
      <c r="AO119" s="57">
        <f>'Premissas de Custo'!$D114*'Premissas de Custo'!AR114/1000</f>
        <v>0.21080072877134368</v>
      </c>
      <c r="AP119" s="57">
        <f>'Premissas de Custo'!$D114*'Premissas de Custo'!AS114/1000</f>
        <v>0.21080072877134368</v>
      </c>
      <c r="AQ119" s="57">
        <f>'Premissas de Custo'!$D114*'Premissas de Custo'!AT114/1000</f>
        <v>0.21080072877134368</v>
      </c>
      <c r="AR119" s="57">
        <f>'Premissas de Custo'!$D114*'Premissas de Custo'!AU114/1000</f>
        <v>0.21080072877134368</v>
      </c>
      <c r="AS119" s="57">
        <f>'Premissas de Custo'!$D114*'Premissas de Custo'!AV114/1000</f>
        <v>0.21080072877134368</v>
      </c>
      <c r="AT119" s="57">
        <f>'Premissas de Custo'!$D114*'Premissas de Custo'!AW114/1000</f>
        <v>0.21080072877134368</v>
      </c>
      <c r="AU119" s="57">
        <f>'Premissas de Custo'!$D114*'Premissas de Custo'!AX114/1000</f>
        <v>0.21080072877134368</v>
      </c>
      <c r="AV119" s="57">
        <f>'Premissas de Custo'!$D114*'Premissas de Custo'!AY114/1000</f>
        <v>0.21080072877134368</v>
      </c>
      <c r="AW119" s="57">
        <f>'Premissas de Custo'!$D114*'Premissas de Custo'!AZ114/1000</f>
        <v>0.21080072877134368</v>
      </c>
      <c r="AX119" s="57">
        <f>'Premissas de Custo'!$D114*'Premissas de Custo'!BA114/1000</f>
        <v>0.21080072877134368</v>
      </c>
      <c r="AY119" s="57">
        <f>'Premissas de Custo'!$D114*'Premissas de Custo'!BB114/1000</f>
        <v>0.21080072877134368</v>
      </c>
      <c r="AZ119" s="57">
        <f>'Premissas de Custo'!$D114*'Premissas de Custo'!BC114/1000</f>
        <v>0.21080072877134368</v>
      </c>
      <c r="BA119" s="57">
        <f>'Premissas de Custo'!$D114*'Premissas de Custo'!BD114/1000</f>
        <v>0.21080072877134368</v>
      </c>
      <c r="BB119" s="57">
        <f>'Premissas de Custo'!$D114*'Premissas de Custo'!BE114/1000</f>
        <v>0.21080072877134368</v>
      </c>
      <c r="BC119" s="57">
        <f>'Premissas de Custo'!$D114*'Premissas de Custo'!BF114/1000</f>
        <v>0.21080072877134368</v>
      </c>
      <c r="BD119" s="57">
        <f>'Premissas de Custo'!$D114*'Premissas de Custo'!BG114/1000</f>
        <v>0.21080072877134368</v>
      </c>
      <c r="BE119" s="57">
        <f>'Premissas de Custo'!$D114*'Premissas de Custo'!BH114/1000</f>
        <v>0.21080072877134368</v>
      </c>
      <c r="BF119" s="57">
        <f>'Premissas de Custo'!$D114*'Premissas de Custo'!BI114/1000</f>
        <v>0.21080072877134368</v>
      </c>
      <c r="BG119" s="57">
        <f>'Premissas de Custo'!$D114*'Premissas de Custo'!BJ114/1000</f>
        <v>0.21080072877134368</v>
      </c>
      <c r="BH119" s="57">
        <f>'Premissas de Custo'!$D114*'Premissas de Custo'!BK114/1000</f>
        <v>0.21080072877134368</v>
      </c>
      <c r="BI119" s="57">
        <f>'Premissas de Custo'!$D114*'Premissas de Custo'!BL114/1000</f>
        <v>0.21080072877134368</v>
      </c>
      <c r="BJ119" s="57">
        <f>'Premissas de Custo'!$D114*'Premissas de Custo'!BM114/1000</f>
        <v>0.21080072877134368</v>
      </c>
      <c r="BK119" s="57">
        <f>'Premissas de Custo'!$D114*'Premissas de Custo'!BN114/1000</f>
        <v>0.21080072877134368</v>
      </c>
      <c r="BL119" s="57">
        <f>'Premissas de Custo'!$D114*'Premissas de Custo'!BO114/1000</f>
        <v>0.21080072877134368</v>
      </c>
      <c r="BM119" s="57">
        <f>'Premissas de Custo'!$D114*'Premissas de Custo'!BP114/1000</f>
        <v>0.21080072877134368</v>
      </c>
      <c r="BN119" s="57">
        <f>'Premissas de Custo'!$D114*'Premissas de Custo'!BQ114/1000</f>
        <v>0.21080072877134368</v>
      </c>
      <c r="BO119" s="57">
        <f>'Premissas de Custo'!$D114*'Premissas de Custo'!BR114/1000</f>
        <v>0.21080072877134368</v>
      </c>
      <c r="BP119" s="57">
        <f>'Premissas de Custo'!$D114*'Premissas de Custo'!BS114/1000</f>
        <v>0.21080072877134368</v>
      </c>
      <c r="BQ119" s="319"/>
    </row>
    <row r="120" spans="1:69" ht="14.4" x14ac:dyDescent="0.3">
      <c r="A120" s="66"/>
      <c r="B120" s="83" t="s">
        <v>31</v>
      </c>
      <c r="C120" s="63" t="s">
        <v>8</v>
      </c>
      <c r="D120" s="57"/>
      <c r="E120" s="57"/>
      <c r="F120" s="57"/>
      <c r="G120" s="57"/>
      <c r="H120" s="57"/>
      <c r="I120" s="57"/>
      <c r="J120" s="57"/>
      <c r="K120" s="57">
        <f>'Premissas de Custo'!$D115*'Premissas de Custo'!N115/1000</f>
        <v>0.38377868173266549</v>
      </c>
      <c r="L120" s="57">
        <f>'Premissas de Custo'!$D115*'Premissas de Custo'!O115/1000</f>
        <v>0.38377868173266549</v>
      </c>
      <c r="M120" s="57">
        <f>'Premissas de Custo'!$D115*'Premissas de Custo'!P115/1000</f>
        <v>0.38377868173266549</v>
      </c>
      <c r="N120" s="57">
        <f>'Premissas de Custo'!$D115*'Premissas de Custo'!Q115/1000</f>
        <v>0.51170490897688736</v>
      </c>
      <c r="O120" s="57">
        <f>'Premissas de Custo'!$D115*'Premissas de Custo'!R115/1000</f>
        <v>0.51170490897688736</v>
      </c>
      <c r="P120" s="57">
        <f>'Premissas de Custo'!$D115*'Premissas de Custo'!S115/1000</f>
        <v>0.51170490897688736</v>
      </c>
      <c r="Q120" s="57">
        <f>'Premissas de Custo'!$D115*'Premissas de Custo'!T115/1000</f>
        <v>0.51170490897688736</v>
      </c>
      <c r="R120" s="57">
        <f>'Premissas de Custo'!$D115*'Premissas de Custo'!U115/1000</f>
        <v>0.51170490897688736</v>
      </c>
      <c r="S120" s="57">
        <f>'Premissas de Custo'!$D115*'Premissas de Custo'!V115/1000</f>
        <v>0.51170490897688736</v>
      </c>
      <c r="T120" s="57">
        <f>'Premissas de Custo'!$D115*'Premissas de Custo'!W115/1000</f>
        <v>0.51170490897688736</v>
      </c>
      <c r="U120" s="57">
        <f>'Premissas de Custo'!$D115*'Premissas de Custo'!X115/1000</f>
        <v>0.51170490897688736</v>
      </c>
      <c r="V120" s="57">
        <f>'Premissas de Custo'!$D115*'Premissas de Custo'!Y115/1000</f>
        <v>0.51170490897688736</v>
      </c>
      <c r="W120" s="57">
        <f>'Premissas de Custo'!$D115*'Premissas de Custo'!Z115/1000</f>
        <v>0.51170490897688736</v>
      </c>
      <c r="X120" s="57">
        <f>'Premissas de Custo'!$D115*'Premissas de Custo'!AA115/1000</f>
        <v>0.51170490897688736</v>
      </c>
      <c r="Y120" s="57">
        <f>'Premissas de Custo'!$D115*'Premissas de Custo'!AB115/1000</f>
        <v>0.51170490897688736</v>
      </c>
      <c r="Z120" s="57">
        <f>'Premissas de Custo'!$D115*'Premissas de Custo'!AC115/1000</f>
        <v>0.51170490897688736</v>
      </c>
      <c r="AA120" s="57">
        <f>'Premissas de Custo'!$D115*'Premissas de Custo'!AD115/1000</f>
        <v>0.51170490897688736</v>
      </c>
      <c r="AB120" s="57">
        <f>'Premissas de Custo'!$D115*'Premissas de Custo'!AE115/1000</f>
        <v>0.51170490897688736</v>
      </c>
      <c r="AC120" s="57">
        <f>'Premissas de Custo'!$D115*'Premissas de Custo'!AF115/1000</f>
        <v>0.51170490897688736</v>
      </c>
      <c r="AD120" s="57">
        <f>'Premissas de Custo'!$D115*'Premissas de Custo'!AG115/1000</f>
        <v>0.51170490897688736</v>
      </c>
      <c r="AE120" s="57">
        <f>'Premissas de Custo'!$D115*'Premissas de Custo'!AH115/1000</f>
        <v>0.51170490897688736</v>
      </c>
      <c r="AF120" s="57">
        <f>'Premissas de Custo'!$D115*'Premissas de Custo'!AI115/1000</f>
        <v>0.51170490897688736</v>
      </c>
      <c r="AG120" s="57">
        <f>'Premissas de Custo'!$D115*'Premissas de Custo'!AJ115/1000</f>
        <v>0.51170490897688736</v>
      </c>
      <c r="AH120" s="57">
        <f>'Premissas de Custo'!$D115*'Premissas de Custo'!AK115/1000</f>
        <v>0.51170490897688736</v>
      </c>
      <c r="AI120" s="57">
        <f>'Premissas de Custo'!$D115*'Premissas de Custo'!AL115/1000</f>
        <v>0.51170490897688736</v>
      </c>
      <c r="AJ120" s="57">
        <f>'Premissas de Custo'!$D115*'Premissas de Custo'!AM115/1000</f>
        <v>0.51170490897688736</v>
      </c>
      <c r="AK120" s="57">
        <f>'Premissas de Custo'!$D115*'Premissas de Custo'!AN115/1000</f>
        <v>0.51170490897688736</v>
      </c>
      <c r="AL120" s="57">
        <f>'Premissas de Custo'!$D115*'Premissas de Custo'!AO115/1000</f>
        <v>0.51170490897688736</v>
      </c>
      <c r="AM120" s="57">
        <f>'Premissas de Custo'!$D115*'Premissas de Custo'!AP115/1000</f>
        <v>0.51170490897688736</v>
      </c>
      <c r="AN120" s="57">
        <f>'Premissas de Custo'!$D115*'Premissas de Custo'!AQ115/1000</f>
        <v>0.51170490897688736</v>
      </c>
      <c r="AO120" s="57">
        <f>'Premissas de Custo'!$D115*'Premissas de Custo'!AR115/1000</f>
        <v>0.51170490897688736</v>
      </c>
      <c r="AP120" s="57">
        <f>'Premissas de Custo'!$D115*'Premissas de Custo'!AS115/1000</f>
        <v>0.51170490897688736</v>
      </c>
      <c r="AQ120" s="57">
        <f>'Premissas de Custo'!$D115*'Premissas de Custo'!AT115/1000</f>
        <v>0.51170490897688736</v>
      </c>
      <c r="AR120" s="57">
        <f>'Premissas de Custo'!$D115*'Premissas de Custo'!AU115/1000</f>
        <v>0.51170490897688736</v>
      </c>
      <c r="AS120" s="57">
        <f>'Premissas de Custo'!$D115*'Premissas de Custo'!AV115/1000</f>
        <v>0.51170490897688736</v>
      </c>
      <c r="AT120" s="57">
        <f>'Premissas de Custo'!$D115*'Premissas de Custo'!AW115/1000</f>
        <v>0.51170490897688736</v>
      </c>
      <c r="AU120" s="57">
        <f>'Premissas de Custo'!$D115*'Premissas de Custo'!AX115/1000</f>
        <v>0.51170490897688736</v>
      </c>
      <c r="AV120" s="57">
        <f>'Premissas de Custo'!$D115*'Premissas de Custo'!AY115/1000</f>
        <v>0.51170490897688736</v>
      </c>
      <c r="AW120" s="57">
        <f>'Premissas de Custo'!$D115*'Premissas de Custo'!AZ115/1000</f>
        <v>0.51170490897688736</v>
      </c>
      <c r="AX120" s="57">
        <f>'Premissas de Custo'!$D115*'Premissas de Custo'!BA115/1000</f>
        <v>0.51170490897688736</v>
      </c>
      <c r="AY120" s="57">
        <f>'Premissas de Custo'!$D115*'Premissas de Custo'!BB115/1000</f>
        <v>0.51170490897688736</v>
      </c>
      <c r="AZ120" s="57">
        <f>'Premissas de Custo'!$D115*'Premissas de Custo'!BC115/1000</f>
        <v>0.51170490897688736</v>
      </c>
      <c r="BA120" s="57">
        <f>'Premissas de Custo'!$D115*'Premissas de Custo'!BD115/1000</f>
        <v>0.51170490897688736</v>
      </c>
      <c r="BB120" s="57">
        <f>'Premissas de Custo'!$D115*'Premissas de Custo'!BE115/1000</f>
        <v>0.51170490897688736</v>
      </c>
      <c r="BC120" s="57">
        <f>'Premissas de Custo'!$D115*'Premissas de Custo'!BF115/1000</f>
        <v>0.51170490897688736</v>
      </c>
      <c r="BD120" s="57">
        <f>'Premissas de Custo'!$D115*'Premissas de Custo'!BG115/1000</f>
        <v>0.51170490897688736</v>
      </c>
      <c r="BE120" s="57">
        <f>'Premissas de Custo'!$D115*'Premissas de Custo'!BH115/1000</f>
        <v>0.51170490897688736</v>
      </c>
      <c r="BF120" s="57">
        <f>'Premissas de Custo'!$D115*'Premissas de Custo'!BI115/1000</f>
        <v>0.51170490897688736</v>
      </c>
      <c r="BG120" s="57">
        <f>'Premissas de Custo'!$D115*'Premissas de Custo'!BJ115/1000</f>
        <v>0.51170490897688736</v>
      </c>
      <c r="BH120" s="57">
        <f>'Premissas de Custo'!$D115*'Premissas de Custo'!BK115/1000</f>
        <v>0.51170490897688736</v>
      </c>
      <c r="BI120" s="57">
        <f>'Premissas de Custo'!$D115*'Premissas de Custo'!BL115/1000</f>
        <v>0.51170490897688736</v>
      </c>
      <c r="BJ120" s="57">
        <f>'Premissas de Custo'!$D115*'Premissas de Custo'!BM115/1000</f>
        <v>0.51170490897688736</v>
      </c>
      <c r="BK120" s="57">
        <f>'Premissas de Custo'!$D115*'Premissas de Custo'!BN115/1000</f>
        <v>0.51170490897688736</v>
      </c>
      <c r="BL120" s="57">
        <f>'Premissas de Custo'!$D115*'Premissas de Custo'!BO115/1000</f>
        <v>0.51170490897688736</v>
      </c>
      <c r="BM120" s="57">
        <f>'Premissas de Custo'!$D115*'Premissas de Custo'!BP115/1000</f>
        <v>0.51170490897688736</v>
      </c>
      <c r="BN120" s="57">
        <f>'Premissas de Custo'!$D115*'Premissas de Custo'!BQ115/1000</f>
        <v>0.51170490897688736</v>
      </c>
      <c r="BO120" s="57">
        <f>'Premissas de Custo'!$D115*'Premissas de Custo'!BR115/1000</f>
        <v>0.51170490897688736</v>
      </c>
      <c r="BP120" s="57">
        <f>'Premissas de Custo'!$D115*'Premissas de Custo'!BS115/1000</f>
        <v>0.51170490897688736</v>
      </c>
      <c r="BQ120" s="319"/>
    </row>
    <row r="121" spans="1:69" ht="14.4" x14ac:dyDescent="0.3">
      <c r="A121" s="66"/>
      <c r="B121" s="83" t="s">
        <v>155</v>
      </c>
      <c r="C121" s="63" t="s">
        <v>8</v>
      </c>
      <c r="D121" s="57"/>
      <c r="E121" s="57"/>
      <c r="F121" s="57"/>
      <c r="G121" s="57"/>
      <c r="H121" s="57"/>
      <c r="I121" s="57"/>
      <c r="J121" s="57"/>
      <c r="K121" s="57">
        <f>'Premissas de Custo'!$D116*'Premissas de Custo'!N116/1000</f>
        <v>0.18460175421239999</v>
      </c>
      <c r="L121" s="57">
        <f>'Premissas de Custo'!$D116*'Premissas de Custo'!O116/1000</f>
        <v>0.18460175421239999</v>
      </c>
      <c r="M121" s="57">
        <f>'Premissas de Custo'!$D116*'Premissas de Custo'!P116/1000</f>
        <v>0.18460175421239999</v>
      </c>
      <c r="N121" s="57">
        <f>'Premissas de Custo'!$D116*'Premissas de Custo'!Q116/1000</f>
        <v>0.25844245589735998</v>
      </c>
      <c r="O121" s="57">
        <f>'Premissas de Custo'!$D116*'Premissas de Custo'!R116/1000</f>
        <v>0.25844245589735998</v>
      </c>
      <c r="P121" s="57">
        <f>'Premissas de Custo'!$D116*'Premissas de Custo'!S116/1000</f>
        <v>0.25844245589735998</v>
      </c>
      <c r="Q121" s="57">
        <f>'Premissas de Custo'!$D116*'Premissas de Custo'!T116/1000</f>
        <v>0.25844245589735998</v>
      </c>
      <c r="R121" s="57">
        <f>'Premissas de Custo'!$D116*'Premissas de Custo'!U116/1000</f>
        <v>0.25844245589735998</v>
      </c>
      <c r="S121" s="57">
        <f>'Premissas de Custo'!$D116*'Premissas de Custo'!V116/1000</f>
        <v>0.25844245589735998</v>
      </c>
      <c r="T121" s="57">
        <f>'Premissas de Custo'!$D116*'Premissas de Custo'!W116/1000</f>
        <v>0.25844245589735998</v>
      </c>
      <c r="U121" s="57">
        <f>'Premissas de Custo'!$D116*'Premissas de Custo'!X116/1000</f>
        <v>0.25844245589735998</v>
      </c>
      <c r="V121" s="57">
        <f>'Premissas de Custo'!$D116*'Premissas de Custo'!Y116/1000</f>
        <v>0.25844245589735998</v>
      </c>
      <c r="W121" s="57">
        <f>'Premissas de Custo'!$D116*'Premissas de Custo'!Z116/1000</f>
        <v>0.25844245589735998</v>
      </c>
      <c r="X121" s="57">
        <f>'Premissas de Custo'!$D116*'Premissas de Custo'!AA116/1000</f>
        <v>0.25844245589735998</v>
      </c>
      <c r="Y121" s="57">
        <f>'Premissas de Custo'!$D116*'Premissas de Custo'!AB116/1000</f>
        <v>0.25844245589735998</v>
      </c>
      <c r="Z121" s="57">
        <f>'Premissas de Custo'!$D116*'Premissas de Custo'!AC116/1000</f>
        <v>0.25844245589735998</v>
      </c>
      <c r="AA121" s="57">
        <f>'Premissas de Custo'!$D116*'Premissas de Custo'!AD116/1000</f>
        <v>0.25844245589735998</v>
      </c>
      <c r="AB121" s="57">
        <f>'Premissas de Custo'!$D116*'Premissas de Custo'!AE116/1000</f>
        <v>0.25844245589735998</v>
      </c>
      <c r="AC121" s="57">
        <f>'Premissas de Custo'!$D116*'Premissas de Custo'!AF116/1000</f>
        <v>0.25844245589735998</v>
      </c>
      <c r="AD121" s="57">
        <f>'Premissas de Custo'!$D116*'Premissas de Custo'!AG116/1000</f>
        <v>0.25844245589735998</v>
      </c>
      <c r="AE121" s="57">
        <f>'Premissas de Custo'!$D116*'Premissas de Custo'!AH116/1000</f>
        <v>0.25844245589735998</v>
      </c>
      <c r="AF121" s="57">
        <f>'Premissas de Custo'!$D116*'Premissas de Custo'!AI116/1000</f>
        <v>0.25844245589735998</v>
      </c>
      <c r="AG121" s="57">
        <f>'Premissas de Custo'!$D116*'Premissas de Custo'!AJ116/1000</f>
        <v>0.25844245589735998</v>
      </c>
      <c r="AH121" s="57">
        <f>'Premissas de Custo'!$D116*'Premissas de Custo'!AK116/1000</f>
        <v>0.25844245589735998</v>
      </c>
      <c r="AI121" s="57">
        <f>'Premissas de Custo'!$D116*'Premissas de Custo'!AL116/1000</f>
        <v>0.25844245589735998</v>
      </c>
      <c r="AJ121" s="57">
        <f>'Premissas de Custo'!$D116*'Premissas de Custo'!AM116/1000</f>
        <v>0.25844245589735998</v>
      </c>
      <c r="AK121" s="57">
        <f>'Premissas de Custo'!$D116*'Premissas de Custo'!AN116/1000</f>
        <v>0.25844245589735998</v>
      </c>
      <c r="AL121" s="57">
        <f>'Premissas de Custo'!$D116*'Premissas de Custo'!AO116/1000</f>
        <v>0.25844245589735998</v>
      </c>
      <c r="AM121" s="57">
        <f>'Premissas de Custo'!$D116*'Premissas de Custo'!AP116/1000</f>
        <v>0.25844245589735998</v>
      </c>
      <c r="AN121" s="57">
        <f>'Premissas de Custo'!$D116*'Premissas de Custo'!AQ116/1000</f>
        <v>0.25844245589735998</v>
      </c>
      <c r="AO121" s="57">
        <f>'Premissas de Custo'!$D116*'Premissas de Custo'!AR116/1000</f>
        <v>0.25844245589735998</v>
      </c>
      <c r="AP121" s="57">
        <f>'Premissas de Custo'!$D116*'Premissas de Custo'!AS116/1000</f>
        <v>0.25844245589735998</v>
      </c>
      <c r="AQ121" s="57">
        <f>'Premissas de Custo'!$D116*'Premissas de Custo'!AT116/1000</f>
        <v>0.25844245589735998</v>
      </c>
      <c r="AR121" s="57">
        <f>'Premissas de Custo'!$D116*'Premissas de Custo'!AU116/1000</f>
        <v>0.25844245589735998</v>
      </c>
      <c r="AS121" s="57">
        <f>'Premissas de Custo'!$D116*'Premissas de Custo'!AV116/1000</f>
        <v>0.25844245589735998</v>
      </c>
      <c r="AT121" s="57">
        <f>'Premissas de Custo'!$D116*'Premissas de Custo'!AW116/1000</f>
        <v>0.25844245589735998</v>
      </c>
      <c r="AU121" s="57">
        <f>'Premissas de Custo'!$D116*'Premissas de Custo'!AX116/1000</f>
        <v>0.25844245589735998</v>
      </c>
      <c r="AV121" s="57">
        <f>'Premissas de Custo'!$D116*'Premissas de Custo'!AY116/1000</f>
        <v>0.25844245589735998</v>
      </c>
      <c r="AW121" s="57">
        <f>'Premissas de Custo'!$D116*'Premissas de Custo'!AZ116/1000</f>
        <v>0.25844245589735998</v>
      </c>
      <c r="AX121" s="57">
        <f>'Premissas de Custo'!$D116*'Premissas de Custo'!BA116/1000</f>
        <v>0.25844245589735998</v>
      </c>
      <c r="AY121" s="57">
        <f>'Premissas de Custo'!$D116*'Premissas de Custo'!BB116/1000</f>
        <v>0.25844245589735998</v>
      </c>
      <c r="AZ121" s="57">
        <f>'Premissas de Custo'!$D116*'Premissas de Custo'!BC116/1000</f>
        <v>0.25844245589735998</v>
      </c>
      <c r="BA121" s="57">
        <f>'Premissas de Custo'!$D116*'Premissas de Custo'!BD116/1000</f>
        <v>0.25844245589735998</v>
      </c>
      <c r="BB121" s="57">
        <f>'Premissas de Custo'!$D116*'Premissas de Custo'!BE116/1000</f>
        <v>0.25844245589735998</v>
      </c>
      <c r="BC121" s="57">
        <f>'Premissas de Custo'!$D116*'Premissas de Custo'!BF116/1000</f>
        <v>0.25844245589735998</v>
      </c>
      <c r="BD121" s="57">
        <f>'Premissas de Custo'!$D116*'Premissas de Custo'!BG116/1000</f>
        <v>0.25844245589735998</v>
      </c>
      <c r="BE121" s="57">
        <f>'Premissas de Custo'!$D116*'Premissas de Custo'!BH116/1000</f>
        <v>0.25844245589735998</v>
      </c>
      <c r="BF121" s="57">
        <f>'Premissas de Custo'!$D116*'Premissas de Custo'!BI116/1000</f>
        <v>0.25844245589735998</v>
      </c>
      <c r="BG121" s="57">
        <f>'Premissas de Custo'!$D116*'Premissas de Custo'!BJ116/1000</f>
        <v>0.25844245589735998</v>
      </c>
      <c r="BH121" s="57">
        <f>'Premissas de Custo'!$D116*'Premissas de Custo'!BK116/1000</f>
        <v>0.25844245589735998</v>
      </c>
      <c r="BI121" s="57">
        <f>'Premissas de Custo'!$D116*'Premissas de Custo'!BL116/1000</f>
        <v>0.25844245589735998</v>
      </c>
      <c r="BJ121" s="57">
        <f>'Premissas de Custo'!$D116*'Premissas de Custo'!BM116/1000</f>
        <v>0.25844245589735998</v>
      </c>
      <c r="BK121" s="57">
        <f>'Premissas de Custo'!$D116*'Premissas de Custo'!BN116/1000</f>
        <v>0.25844245589735998</v>
      </c>
      <c r="BL121" s="57">
        <f>'Premissas de Custo'!$D116*'Premissas de Custo'!BO116/1000</f>
        <v>0.25844245589735998</v>
      </c>
      <c r="BM121" s="57">
        <f>'Premissas de Custo'!$D116*'Premissas de Custo'!BP116/1000</f>
        <v>0.25844245589735998</v>
      </c>
      <c r="BN121" s="57">
        <f>'Premissas de Custo'!$D116*'Premissas de Custo'!BQ116/1000</f>
        <v>0.25844245589735998</v>
      </c>
      <c r="BO121" s="57">
        <f>'Premissas de Custo'!$D116*'Premissas de Custo'!BR116/1000</f>
        <v>0.25844245589735998</v>
      </c>
      <c r="BP121" s="57">
        <f>'Premissas de Custo'!$D116*'Premissas de Custo'!BS116/1000</f>
        <v>0.25844245589735998</v>
      </c>
      <c r="BQ121" s="319"/>
    </row>
    <row r="122" spans="1:69" ht="14.4" x14ac:dyDescent="0.3">
      <c r="A122" s="66"/>
      <c r="B122" s="82" t="s">
        <v>156</v>
      </c>
      <c r="C122" s="63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319"/>
    </row>
    <row r="123" spans="1:69" ht="14.4" x14ac:dyDescent="0.3">
      <c r="A123" s="66"/>
      <c r="B123" s="83" t="s">
        <v>157</v>
      </c>
      <c r="C123" s="63" t="s">
        <v>8</v>
      </c>
      <c r="D123" s="57"/>
      <c r="E123" s="57"/>
      <c r="F123" s="57"/>
      <c r="G123" s="57"/>
      <c r="H123" s="57"/>
      <c r="I123" s="57"/>
      <c r="J123" s="57"/>
      <c r="K123" s="57">
        <f>'Premissas de Custo'!$D118*'Premissas de Custo'!N118/1000</f>
        <v>0.54485490684657656</v>
      </c>
      <c r="L123" s="57">
        <f>'Premissas de Custo'!$D118*'Premissas de Custo'!O118/1000</f>
        <v>0.54485490684657656</v>
      </c>
      <c r="M123" s="57">
        <f>'Premissas de Custo'!$D118*'Premissas de Custo'!P118/1000</f>
        <v>0.54485490684657656</v>
      </c>
      <c r="N123" s="57">
        <f>'Premissas de Custo'!$D118*'Premissas de Custo'!Q118/1000</f>
        <v>0.54485490684657656</v>
      </c>
      <c r="O123" s="57">
        <f>'Premissas de Custo'!$D118*'Premissas de Custo'!R118/1000</f>
        <v>0.54485490684657656</v>
      </c>
      <c r="P123" s="57">
        <f>'Premissas de Custo'!$D118*'Premissas de Custo'!S118/1000</f>
        <v>0.54485490684657656</v>
      </c>
      <c r="Q123" s="57">
        <f>'Premissas de Custo'!$D118*'Premissas de Custo'!T118/1000</f>
        <v>0.54485490684657656</v>
      </c>
      <c r="R123" s="57">
        <f>'Premissas de Custo'!$D118*'Premissas de Custo'!U118/1000</f>
        <v>0.54485490684657656</v>
      </c>
      <c r="S123" s="57">
        <f>'Premissas de Custo'!$D118*'Premissas de Custo'!V118/1000</f>
        <v>0.54485490684657656</v>
      </c>
      <c r="T123" s="57">
        <f>'Premissas de Custo'!$D118*'Premissas de Custo'!W118/1000</f>
        <v>0.54485490684657656</v>
      </c>
      <c r="U123" s="57">
        <f>'Premissas de Custo'!$D118*'Premissas de Custo'!X118/1000</f>
        <v>0.54485490684657656</v>
      </c>
      <c r="V123" s="57">
        <f>'Premissas de Custo'!$D118*'Premissas de Custo'!Y118/1000</f>
        <v>0.54485490684657656</v>
      </c>
      <c r="W123" s="57">
        <f>'Premissas de Custo'!$D118*'Premissas de Custo'!Z118/1000</f>
        <v>0.54485490684657656</v>
      </c>
      <c r="X123" s="57">
        <f>'Premissas de Custo'!$D118*'Premissas de Custo'!AA118/1000</f>
        <v>0.54485490684657656</v>
      </c>
      <c r="Y123" s="57">
        <f>'Premissas de Custo'!$D118*'Premissas de Custo'!AB118/1000</f>
        <v>0.54485490684657656</v>
      </c>
      <c r="Z123" s="57">
        <f>'Premissas de Custo'!$D118*'Premissas de Custo'!AC118/1000</f>
        <v>0.54485490684657656</v>
      </c>
      <c r="AA123" s="57">
        <f>'Premissas de Custo'!$D118*'Premissas de Custo'!AD118/1000</f>
        <v>0.54485490684657656</v>
      </c>
      <c r="AB123" s="57">
        <f>'Premissas de Custo'!$D118*'Premissas de Custo'!AE118/1000</f>
        <v>0.54485490684657656</v>
      </c>
      <c r="AC123" s="57">
        <f>'Premissas de Custo'!$D118*'Premissas de Custo'!AF118/1000</f>
        <v>0.54485490684657656</v>
      </c>
      <c r="AD123" s="57">
        <f>'Premissas de Custo'!$D118*'Premissas de Custo'!AG118/1000</f>
        <v>0.54485490684657656</v>
      </c>
      <c r="AE123" s="57">
        <f>'Premissas de Custo'!$D118*'Premissas de Custo'!AH118/1000</f>
        <v>0.54485490684657656</v>
      </c>
      <c r="AF123" s="57">
        <f>'Premissas de Custo'!$D118*'Premissas de Custo'!AI118/1000</f>
        <v>0.54485490684657656</v>
      </c>
      <c r="AG123" s="57">
        <f>'Premissas de Custo'!$D118*'Premissas de Custo'!AJ118/1000</f>
        <v>0.54485490684657656</v>
      </c>
      <c r="AH123" s="57">
        <f>'Premissas de Custo'!$D118*'Premissas de Custo'!AK118/1000</f>
        <v>0.54485490684657656</v>
      </c>
      <c r="AI123" s="57">
        <f>'Premissas de Custo'!$D118*'Premissas de Custo'!AL118/1000</f>
        <v>0.54485490684657656</v>
      </c>
      <c r="AJ123" s="57">
        <f>'Premissas de Custo'!$D118*'Premissas de Custo'!AM118/1000</f>
        <v>0.54485490684657656</v>
      </c>
      <c r="AK123" s="57">
        <f>'Premissas de Custo'!$D118*'Premissas de Custo'!AN118/1000</f>
        <v>0.54485490684657656</v>
      </c>
      <c r="AL123" s="57">
        <f>'Premissas de Custo'!$D118*'Premissas de Custo'!AO118/1000</f>
        <v>0.54485490684657656</v>
      </c>
      <c r="AM123" s="57">
        <f>'Premissas de Custo'!$D118*'Premissas de Custo'!AP118/1000</f>
        <v>0.54485490684657656</v>
      </c>
      <c r="AN123" s="57">
        <f>'Premissas de Custo'!$D118*'Premissas de Custo'!AQ118/1000</f>
        <v>0.54485490684657656</v>
      </c>
      <c r="AO123" s="57">
        <f>'Premissas de Custo'!$D118*'Premissas de Custo'!AR118/1000</f>
        <v>0.54485490684657656</v>
      </c>
      <c r="AP123" s="57">
        <f>'Premissas de Custo'!$D118*'Premissas de Custo'!AS118/1000</f>
        <v>0.54485490684657656</v>
      </c>
      <c r="AQ123" s="57">
        <f>'Premissas de Custo'!$D118*'Premissas de Custo'!AT118/1000</f>
        <v>0.54485490684657656</v>
      </c>
      <c r="AR123" s="57">
        <f>'Premissas de Custo'!$D118*'Premissas de Custo'!AU118/1000</f>
        <v>0.54485490684657656</v>
      </c>
      <c r="AS123" s="57">
        <f>'Premissas de Custo'!$D118*'Premissas de Custo'!AV118/1000</f>
        <v>0.54485490684657656</v>
      </c>
      <c r="AT123" s="57">
        <f>'Premissas de Custo'!$D118*'Premissas de Custo'!AW118/1000</f>
        <v>0.54485490684657656</v>
      </c>
      <c r="AU123" s="57">
        <f>'Premissas de Custo'!$D118*'Premissas de Custo'!AX118/1000</f>
        <v>0.54485490684657656</v>
      </c>
      <c r="AV123" s="57">
        <f>'Premissas de Custo'!$D118*'Premissas de Custo'!AY118/1000</f>
        <v>0.54485490684657656</v>
      </c>
      <c r="AW123" s="57">
        <f>'Premissas de Custo'!$D118*'Premissas de Custo'!AZ118/1000</f>
        <v>0.54485490684657656</v>
      </c>
      <c r="AX123" s="57">
        <f>'Premissas de Custo'!$D118*'Premissas de Custo'!BA118/1000</f>
        <v>0.54485490684657656</v>
      </c>
      <c r="AY123" s="57">
        <f>'Premissas de Custo'!$D118*'Premissas de Custo'!BB118/1000</f>
        <v>0.54485490684657656</v>
      </c>
      <c r="AZ123" s="57">
        <f>'Premissas de Custo'!$D118*'Premissas de Custo'!BC118/1000</f>
        <v>0.54485490684657656</v>
      </c>
      <c r="BA123" s="57">
        <f>'Premissas de Custo'!$D118*'Premissas de Custo'!BD118/1000</f>
        <v>0.54485490684657656</v>
      </c>
      <c r="BB123" s="57">
        <f>'Premissas de Custo'!$D118*'Premissas de Custo'!BE118/1000</f>
        <v>0.54485490684657656</v>
      </c>
      <c r="BC123" s="57">
        <f>'Premissas de Custo'!$D118*'Premissas de Custo'!BF118/1000</f>
        <v>0.54485490684657656</v>
      </c>
      <c r="BD123" s="57">
        <f>'Premissas de Custo'!$D118*'Premissas de Custo'!BG118/1000</f>
        <v>0.54485490684657656</v>
      </c>
      <c r="BE123" s="57">
        <f>'Premissas de Custo'!$D118*'Premissas de Custo'!BH118/1000</f>
        <v>0.54485490684657656</v>
      </c>
      <c r="BF123" s="57">
        <f>'Premissas de Custo'!$D118*'Premissas de Custo'!BI118/1000</f>
        <v>0.54485490684657656</v>
      </c>
      <c r="BG123" s="57">
        <f>'Premissas de Custo'!$D118*'Premissas de Custo'!BJ118/1000</f>
        <v>0.54485490684657656</v>
      </c>
      <c r="BH123" s="57">
        <f>'Premissas de Custo'!$D118*'Premissas de Custo'!BK118/1000</f>
        <v>0.54485490684657656</v>
      </c>
      <c r="BI123" s="57">
        <f>'Premissas de Custo'!$D118*'Premissas de Custo'!BL118/1000</f>
        <v>0.54485490684657656</v>
      </c>
      <c r="BJ123" s="57">
        <f>'Premissas de Custo'!$D118*'Premissas de Custo'!BM118/1000</f>
        <v>0.54485490684657656</v>
      </c>
      <c r="BK123" s="57">
        <f>'Premissas de Custo'!$D118*'Premissas de Custo'!BN118/1000</f>
        <v>0.54485490684657656</v>
      </c>
      <c r="BL123" s="57">
        <f>'Premissas de Custo'!$D118*'Premissas de Custo'!BO118/1000</f>
        <v>0.54485490684657656</v>
      </c>
      <c r="BM123" s="57">
        <f>'Premissas de Custo'!$D118*'Premissas de Custo'!BP118/1000</f>
        <v>0.54485490684657656</v>
      </c>
      <c r="BN123" s="57">
        <f>'Premissas de Custo'!$D118*'Premissas de Custo'!BQ118/1000</f>
        <v>0.54485490684657656</v>
      </c>
      <c r="BO123" s="57">
        <f>'Premissas de Custo'!$D118*'Premissas de Custo'!BR118/1000</f>
        <v>0.54485490684657656</v>
      </c>
      <c r="BP123" s="57">
        <f>'Premissas de Custo'!$D118*'Premissas de Custo'!BS118/1000</f>
        <v>0.54485490684657656</v>
      </c>
      <c r="BQ123" s="319"/>
    </row>
    <row r="124" spans="1:69" ht="14.4" x14ac:dyDescent="0.3">
      <c r="A124" s="66"/>
      <c r="B124" s="83" t="s">
        <v>158</v>
      </c>
      <c r="C124" s="63" t="s">
        <v>8</v>
      </c>
      <c r="D124" s="57"/>
      <c r="E124" s="57"/>
      <c r="F124" s="57"/>
      <c r="G124" s="57"/>
      <c r="H124" s="57"/>
      <c r="I124" s="57"/>
      <c r="J124" s="57"/>
      <c r="K124" s="57">
        <f>'Premissas de Custo'!$D119*'Premissas de Custo'!N119/1000</f>
        <v>0.21080072877134368</v>
      </c>
      <c r="L124" s="57">
        <f>'Premissas de Custo'!$D119*'Premissas de Custo'!O119/1000</f>
        <v>0.21080072877134368</v>
      </c>
      <c r="M124" s="57">
        <f>'Premissas de Custo'!$D119*'Premissas de Custo'!P119/1000</f>
        <v>0.21080072877134368</v>
      </c>
      <c r="N124" s="57">
        <f>'Premissas de Custo'!$D119*'Premissas de Custo'!Q119/1000</f>
        <v>0.21080072877134368</v>
      </c>
      <c r="O124" s="57">
        <f>'Premissas de Custo'!$D119*'Premissas de Custo'!R119/1000</f>
        <v>0.21080072877134368</v>
      </c>
      <c r="P124" s="57">
        <f>'Premissas de Custo'!$D119*'Premissas de Custo'!S119/1000</f>
        <v>0.21080072877134368</v>
      </c>
      <c r="Q124" s="57">
        <f>'Premissas de Custo'!$D119*'Premissas de Custo'!T119/1000</f>
        <v>0.21080072877134368</v>
      </c>
      <c r="R124" s="57">
        <f>'Premissas de Custo'!$D119*'Premissas de Custo'!U119/1000</f>
        <v>0.21080072877134368</v>
      </c>
      <c r="S124" s="57">
        <f>'Premissas de Custo'!$D119*'Premissas de Custo'!V119/1000</f>
        <v>0.21080072877134368</v>
      </c>
      <c r="T124" s="57">
        <f>'Premissas de Custo'!$D119*'Premissas de Custo'!W119/1000</f>
        <v>0.21080072877134368</v>
      </c>
      <c r="U124" s="57">
        <f>'Premissas de Custo'!$D119*'Premissas de Custo'!X119/1000</f>
        <v>0.21080072877134368</v>
      </c>
      <c r="V124" s="57">
        <f>'Premissas de Custo'!$D119*'Premissas de Custo'!Y119/1000</f>
        <v>0.21080072877134368</v>
      </c>
      <c r="W124" s="57">
        <f>'Premissas de Custo'!$D119*'Premissas de Custo'!Z119/1000</f>
        <v>0.21080072877134368</v>
      </c>
      <c r="X124" s="57">
        <f>'Premissas de Custo'!$D119*'Premissas de Custo'!AA119/1000</f>
        <v>0.21080072877134368</v>
      </c>
      <c r="Y124" s="57">
        <f>'Premissas de Custo'!$D119*'Premissas de Custo'!AB119/1000</f>
        <v>0.21080072877134368</v>
      </c>
      <c r="Z124" s="57">
        <f>'Premissas de Custo'!$D119*'Premissas de Custo'!AC119/1000</f>
        <v>0.21080072877134368</v>
      </c>
      <c r="AA124" s="57">
        <f>'Premissas de Custo'!$D119*'Premissas de Custo'!AD119/1000</f>
        <v>0.21080072877134368</v>
      </c>
      <c r="AB124" s="57">
        <f>'Premissas de Custo'!$D119*'Premissas de Custo'!AE119/1000</f>
        <v>0.21080072877134368</v>
      </c>
      <c r="AC124" s="57">
        <f>'Premissas de Custo'!$D119*'Premissas de Custo'!AF119/1000</f>
        <v>0.21080072877134368</v>
      </c>
      <c r="AD124" s="57">
        <f>'Premissas de Custo'!$D119*'Premissas de Custo'!AG119/1000</f>
        <v>0.21080072877134368</v>
      </c>
      <c r="AE124" s="57">
        <f>'Premissas de Custo'!$D119*'Premissas de Custo'!AH119/1000</f>
        <v>0.21080072877134368</v>
      </c>
      <c r="AF124" s="57">
        <f>'Premissas de Custo'!$D119*'Premissas de Custo'!AI119/1000</f>
        <v>0.21080072877134368</v>
      </c>
      <c r="AG124" s="57">
        <f>'Premissas de Custo'!$D119*'Premissas de Custo'!AJ119/1000</f>
        <v>0.21080072877134368</v>
      </c>
      <c r="AH124" s="57">
        <f>'Premissas de Custo'!$D119*'Premissas de Custo'!AK119/1000</f>
        <v>0.21080072877134368</v>
      </c>
      <c r="AI124" s="57">
        <f>'Premissas de Custo'!$D119*'Premissas de Custo'!AL119/1000</f>
        <v>0.21080072877134368</v>
      </c>
      <c r="AJ124" s="57">
        <f>'Premissas de Custo'!$D119*'Premissas de Custo'!AM119/1000</f>
        <v>0.21080072877134368</v>
      </c>
      <c r="AK124" s="57">
        <f>'Premissas de Custo'!$D119*'Premissas de Custo'!AN119/1000</f>
        <v>0.21080072877134368</v>
      </c>
      <c r="AL124" s="57">
        <f>'Premissas de Custo'!$D119*'Premissas de Custo'!AO119/1000</f>
        <v>0.21080072877134368</v>
      </c>
      <c r="AM124" s="57">
        <f>'Premissas de Custo'!$D119*'Premissas de Custo'!AP119/1000</f>
        <v>0.21080072877134368</v>
      </c>
      <c r="AN124" s="57">
        <f>'Premissas de Custo'!$D119*'Premissas de Custo'!AQ119/1000</f>
        <v>0.21080072877134368</v>
      </c>
      <c r="AO124" s="57">
        <f>'Premissas de Custo'!$D119*'Premissas de Custo'!AR119/1000</f>
        <v>0.21080072877134368</v>
      </c>
      <c r="AP124" s="57">
        <f>'Premissas de Custo'!$D119*'Premissas de Custo'!AS119/1000</f>
        <v>0.21080072877134368</v>
      </c>
      <c r="AQ124" s="57">
        <f>'Premissas de Custo'!$D119*'Premissas de Custo'!AT119/1000</f>
        <v>0.21080072877134368</v>
      </c>
      <c r="AR124" s="57">
        <f>'Premissas de Custo'!$D119*'Premissas de Custo'!AU119/1000</f>
        <v>0.21080072877134368</v>
      </c>
      <c r="AS124" s="57">
        <f>'Premissas de Custo'!$D119*'Premissas de Custo'!AV119/1000</f>
        <v>0.21080072877134368</v>
      </c>
      <c r="AT124" s="57">
        <f>'Premissas de Custo'!$D119*'Premissas de Custo'!AW119/1000</f>
        <v>0.21080072877134368</v>
      </c>
      <c r="AU124" s="57">
        <f>'Premissas de Custo'!$D119*'Premissas de Custo'!AX119/1000</f>
        <v>0.21080072877134368</v>
      </c>
      <c r="AV124" s="57">
        <f>'Premissas de Custo'!$D119*'Premissas de Custo'!AY119/1000</f>
        <v>0.21080072877134368</v>
      </c>
      <c r="AW124" s="57">
        <f>'Premissas de Custo'!$D119*'Premissas de Custo'!AZ119/1000</f>
        <v>0.21080072877134368</v>
      </c>
      <c r="AX124" s="57">
        <f>'Premissas de Custo'!$D119*'Premissas de Custo'!BA119/1000</f>
        <v>0.21080072877134368</v>
      </c>
      <c r="AY124" s="57">
        <f>'Premissas de Custo'!$D119*'Premissas de Custo'!BB119/1000</f>
        <v>0.21080072877134368</v>
      </c>
      <c r="AZ124" s="57">
        <f>'Premissas de Custo'!$D119*'Premissas de Custo'!BC119/1000</f>
        <v>0.21080072877134368</v>
      </c>
      <c r="BA124" s="57">
        <f>'Premissas de Custo'!$D119*'Premissas de Custo'!BD119/1000</f>
        <v>0.21080072877134368</v>
      </c>
      <c r="BB124" s="57">
        <f>'Premissas de Custo'!$D119*'Premissas de Custo'!BE119/1000</f>
        <v>0.21080072877134368</v>
      </c>
      <c r="BC124" s="57">
        <f>'Premissas de Custo'!$D119*'Premissas de Custo'!BF119/1000</f>
        <v>0.21080072877134368</v>
      </c>
      <c r="BD124" s="57">
        <f>'Premissas de Custo'!$D119*'Premissas de Custo'!BG119/1000</f>
        <v>0.21080072877134368</v>
      </c>
      <c r="BE124" s="57">
        <f>'Premissas de Custo'!$D119*'Premissas de Custo'!BH119/1000</f>
        <v>0.21080072877134368</v>
      </c>
      <c r="BF124" s="57">
        <f>'Premissas de Custo'!$D119*'Premissas de Custo'!BI119/1000</f>
        <v>0.21080072877134368</v>
      </c>
      <c r="BG124" s="57">
        <f>'Premissas de Custo'!$D119*'Premissas de Custo'!BJ119/1000</f>
        <v>0.21080072877134368</v>
      </c>
      <c r="BH124" s="57">
        <f>'Premissas de Custo'!$D119*'Premissas de Custo'!BK119/1000</f>
        <v>0.21080072877134368</v>
      </c>
      <c r="BI124" s="57">
        <f>'Premissas de Custo'!$D119*'Premissas de Custo'!BL119/1000</f>
        <v>0.21080072877134368</v>
      </c>
      <c r="BJ124" s="57">
        <f>'Premissas de Custo'!$D119*'Premissas de Custo'!BM119/1000</f>
        <v>0.21080072877134368</v>
      </c>
      <c r="BK124" s="57">
        <f>'Premissas de Custo'!$D119*'Premissas de Custo'!BN119/1000</f>
        <v>0.21080072877134368</v>
      </c>
      <c r="BL124" s="57">
        <f>'Premissas de Custo'!$D119*'Premissas de Custo'!BO119/1000</f>
        <v>0.21080072877134368</v>
      </c>
      <c r="BM124" s="57">
        <f>'Premissas de Custo'!$D119*'Premissas de Custo'!BP119/1000</f>
        <v>0.21080072877134368</v>
      </c>
      <c r="BN124" s="57">
        <f>'Premissas de Custo'!$D119*'Premissas de Custo'!BQ119/1000</f>
        <v>0.21080072877134368</v>
      </c>
      <c r="BO124" s="57">
        <f>'Premissas de Custo'!$D119*'Premissas de Custo'!BR119/1000</f>
        <v>0.21080072877134368</v>
      </c>
      <c r="BP124" s="57">
        <f>'Premissas de Custo'!$D119*'Premissas de Custo'!BS119/1000</f>
        <v>0.21080072877134368</v>
      </c>
      <c r="BQ124" s="319"/>
    </row>
    <row r="125" spans="1:69" ht="14.4" x14ac:dyDescent="0.3">
      <c r="A125" s="66"/>
      <c r="B125" s="83" t="s">
        <v>159</v>
      </c>
      <c r="C125" s="63" t="s">
        <v>8</v>
      </c>
      <c r="D125" s="57"/>
      <c r="E125" s="57"/>
      <c r="F125" s="57"/>
      <c r="G125" s="57"/>
      <c r="H125" s="57"/>
      <c r="I125" s="57"/>
      <c r="J125" s="57"/>
      <c r="K125" s="57">
        <f>'Premissas de Custo'!$D120*'Premissas de Custo'!N120/1000</f>
        <v>0.40088369516833361</v>
      </c>
      <c r="L125" s="57">
        <f>'Premissas de Custo'!$D120*'Premissas de Custo'!O120/1000</f>
        <v>0.40088369516833361</v>
      </c>
      <c r="M125" s="57">
        <f>'Premissas de Custo'!$D120*'Premissas de Custo'!P120/1000</f>
        <v>0.40088369516833361</v>
      </c>
      <c r="N125" s="57">
        <f>'Premissas de Custo'!$D120*'Premissas de Custo'!Q120/1000</f>
        <v>0.60132554275250039</v>
      </c>
      <c r="O125" s="57">
        <f>'Premissas de Custo'!$D120*'Premissas de Custo'!R120/1000</f>
        <v>0.60132554275250039</v>
      </c>
      <c r="P125" s="57">
        <f>'Premissas de Custo'!$D120*'Premissas de Custo'!S120/1000</f>
        <v>0.60132554275250039</v>
      </c>
      <c r="Q125" s="57">
        <f>'Premissas de Custo'!$D120*'Premissas de Custo'!T120/1000</f>
        <v>0.60132554275250039</v>
      </c>
      <c r="R125" s="57">
        <f>'Premissas de Custo'!$D120*'Premissas de Custo'!U120/1000</f>
        <v>0.60132554275250039</v>
      </c>
      <c r="S125" s="57">
        <f>'Premissas de Custo'!$D120*'Premissas de Custo'!V120/1000</f>
        <v>0.60132554275250039</v>
      </c>
      <c r="T125" s="57">
        <f>'Premissas de Custo'!$D120*'Premissas de Custo'!W120/1000</f>
        <v>0.60132554275250039</v>
      </c>
      <c r="U125" s="57">
        <f>'Premissas de Custo'!$D120*'Premissas de Custo'!X120/1000</f>
        <v>0.60132554275250039</v>
      </c>
      <c r="V125" s="57">
        <f>'Premissas de Custo'!$D120*'Premissas de Custo'!Y120/1000</f>
        <v>0.60132554275250039</v>
      </c>
      <c r="W125" s="57">
        <f>'Premissas de Custo'!$D120*'Premissas de Custo'!Z120/1000</f>
        <v>0.60132554275250039</v>
      </c>
      <c r="X125" s="57">
        <f>'Premissas de Custo'!$D120*'Premissas de Custo'!AA120/1000</f>
        <v>0.60132554275250039</v>
      </c>
      <c r="Y125" s="57">
        <f>'Premissas de Custo'!$D120*'Premissas de Custo'!AB120/1000</f>
        <v>0.60132554275250039</v>
      </c>
      <c r="Z125" s="57">
        <f>'Premissas de Custo'!$D120*'Premissas de Custo'!AC120/1000</f>
        <v>0.60132554275250039</v>
      </c>
      <c r="AA125" s="57">
        <f>'Premissas de Custo'!$D120*'Premissas de Custo'!AD120/1000</f>
        <v>0.60132554275250039</v>
      </c>
      <c r="AB125" s="57">
        <f>'Premissas de Custo'!$D120*'Premissas de Custo'!AE120/1000</f>
        <v>0.60132554275250039</v>
      </c>
      <c r="AC125" s="57">
        <f>'Premissas de Custo'!$D120*'Premissas de Custo'!AF120/1000</f>
        <v>0.60132554275250039</v>
      </c>
      <c r="AD125" s="57">
        <f>'Premissas de Custo'!$D120*'Premissas de Custo'!AG120/1000</f>
        <v>0.60132554275250039</v>
      </c>
      <c r="AE125" s="57">
        <f>'Premissas de Custo'!$D120*'Premissas de Custo'!AH120/1000</f>
        <v>0.60132554275250039</v>
      </c>
      <c r="AF125" s="57">
        <f>'Premissas de Custo'!$D120*'Premissas de Custo'!AI120/1000</f>
        <v>0.60132554275250039</v>
      </c>
      <c r="AG125" s="57">
        <f>'Premissas de Custo'!$D120*'Premissas de Custo'!AJ120/1000</f>
        <v>0.60132554275250039</v>
      </c>
      <c r="AH125" s="57">
        <f>'Premissas de Custo'!$D120*'Premissas de Custo'!AK120/1000</f>
        <v>0.60132554275250039</v>
      </c>
      <c r="AI125" s="57">
        <f>'Premissas de Custo'!$D120*'Premissas de Custo'!AL120/1000</f>
        <v>0.60132554275250039</v>
      </c>
      <c r="AJ125" s="57">
        <f>'Premissas de Custo'!$D120*'Premissas de Custo'!AM120/1000</f>
        <v>0.60132554275250039</v>
      </c>
      <c r="AK125" s="57">
        <f>'Premissas de Custo'!$D120*'Premissas de Custo'!AN120/1000</f>
        <v>0.60132554275250039</v>
      </c>
      <c r="AL125" s="57">
        <f>'Premissas de Custo'!$D120*'Premissas de Custo'!AO120/1000</f>
        <v>0.60132554275250039</v>
      </c>
      <c r="AM125" s="57">
        <f>'Premissas de Custo'!$D120*'Premissas de Custo'!AP120/1000</f>
        <v>0.60132554275250039</v>
      </c>
      <c r="AN125" s="57">
        <f>'Premissas de Custo'!$D120*'Premissas de Custo'!AQ120/1000</f>
        <v>0.60132554275250039</v>
      </c>
      <c r="AO125" s="57">
        <f>'Premissas de Custo'!$D120*'Premissas de Custo'!AR120/1000</f>
        <v>0.60132554275250039</v>
      </c>
      <c r="AP125" s="57">
        <f>'Premissas de Custo'!$D120*'Premissas de Custo'!AS120/1000</f>
        <v>0.60132554275250039</v>
      </c>
      <c r="AQ125" s="57">
        <f>'Premissas de Custo'!$D120*'Premissas de Custo'!AT120/1000</f>
        <v>0.60132554275250039</v>
      </c>
      <c r="AR125" s="57">
        <f>'Premissas de Custo'!$D120*'Premissas de Custo'!AU120/1000</f>
        <v>0.60132554275250039</v>
      </c>
      <c r="AS125" s="57">
        <f>'Premissas de Custo'!$D120*'Premissas de Custo'!AV120/1000</f>
        <v>0.60132554275250039</v>
      </c>
      <c r="AT125" s="57">
        <f>'Premissas de Custo'!$D120*'Premissas de Custo'!AW120/1000</f>
        <v>0.60132554275250039</v>
      </c>
      <c r="AU125" s="57">
        <f>'Premissas de Custo'!$D120*'Premissas de Custo'!AX120/1000</f>
        <v>0.60132554275250039</v>
      </c>
      <c r="AV125" s="57">
        <f>'Premissas de Custo'!$D120*'Premissas de Custo'!AY120/1000</f>
        <v>0.60132554275250039</v>
      </c>
      <c r="AW125" s="57">
        <f>'Premissas de Custo'!$D120*'Premissas de Custo'!AZ120/1000</f>
        <v>0.60132554275250039</v>
      </c>
      <c r="AX125" s="57">
        <f>'Premissas de Custo'!$D120*'Premissas de Custo'!BA120/1000</f>
        <v>0.60132554275250039</v>
      </c>
      <c r="AY125" s="57">
        <f>'Premissas de Custo'!$D120*'Premissas de Custo'!BB120/1000</f>
        <v>0.60132554275250039</v>
      </c>
      <c r="AZ125" s="57">
        <f>'Premissas de Custo'!$D120*'Premissas de Custo'!BC120/1000</f>
        <v>0.60132554275250039</v>
      </c>
      <c r="BA125" s="57">
        <f>'Premissas de Custo'!$D120*'Premissas de Custo'!BD120/1000</f>
        <v>0.60132554275250039</v>
      </c>
      <c r="BB125" s="57">
        <f>'Premissas de Custo'!$D120*'Premissas de Custo'!BE120/1000</f>
        <v>0.60132554275250039</v>
      </c>
      <c r="BC125" s="57">
        <f>'Premissas de Custo'!$D120*'Premissas de Custo'!BF120/1000</f>
        <v>0.60132554275250039</v>
      </c>
      <c r="BD125" s="57">
        <f>'Premissas de Custo'!$D120*'Premissas de Custo'!BG120/1000</f>
        <v>0.60132554275250039</v>
      </c>
      <c r="BE125" s="57">
        <f>'Premissas de Custo'!$D120*'Premissas de Custo'!BH120/1000</f>
        <v>0.60132554275250039</v>
      </c>
      <c r="BF125" s="57">
        <f>'Premissas de Custo'!$D120*'Premissas de Custo'!BI120/1000</f>
        <v>0.60132554275250039</v>
      </c>
      <c r="BG125" s="57">
        <f>'Premissas de Custo'!$D120*'Premissas de Custo'!BJ120/1000</f>
        <v>0.60132554275250039</v>
      </c>
      <c r="BH125" s="57">
        <f>'Premissas de Custo'!$D120*'Premissas de Custo'!BK120/1000</f>
        <v>0.60132554275250039</v>
      </c>
      <c r="BI125" s="57">
        <f>'Premissas de Custo'!$D120*'Premissas de Custo'!BL120/1000</f>
        <v>0.60132554275250039</v>
      </c>
      <c r="BJ125" s="57">
        <f>'Premissas de Custo'!$D120*'Premissas de Custo'!BM120/1000</f>
        <v>0.60132554275250039</v>
      </c>
      <c r="BK125" s="57">
        <f>'Premissas de Custo'!$D120*'Premissas de Custo'!BN120/1000</f>
        <v>0.60132554275250039</v>
      </c>
      <c r="BL125" s="57">
        <f>'Premissas de Custo'!$D120*'Premissas de Custo'!BO120/1000</f>
        <v>0.60132554275250039</v>
      </c>
      <c r="BM125" s="57">
        <f>'Premissas de Custo'!$D120*'Premissas de Custo'!BP120/1000</f>
        <v>0.60132554275250039</v>
      </c>
      <c r="BN125" s="57">
        <f>'Premissas de Custo'!$D120*'Premissas de Custo'!BQ120/1000</f>
        <v>0.60132554275250039</v>
      </c>
      <c r="BO125" s="57">
        <f>'Premissas de Custo'!$D120*'Premissas de Custo'!BR120/1000</f>
        <v>0.60132554275250039</v>
      </c>
      <c r="BP125" s="57">
        <f>'Premissas de Custo'!$D120*'Premissas de Custo'!BS120/1000</f>
        <v>0.60132554275250039</v>
      </c>
      <c r="BQ125" s="319"/>
    </row>
    <row r="126" spans="1:69" ht="14.4" x14ac:dyDescent="0.3">
      <c r="A126" s="66"/>
      <c r="B126" s="82" t="s">
        <v>160</v>
      </c>
      <c r="C126" s="63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319"/>
    </row>
    <row r="127" spans="1:69" ht="14.4" x14ac:dyDescent="0.3">
      <c r="A127" s="66"/>
      <c r="B127" s="83" t="s">
        <v>161</v>
      </c>
      <c r="C127" s="63" t="s">
        <v>8</v>
      </c>
      <c r="D127" s="57"/>
      <c r="E127" s="57"/>
      <c r="F127" s="57"/>
      <c r="G127" s="57"/>
      <c r="H127" s="57"/>
      <c r="I127" s="57"/>
      <c r="J127" s="57"/>
      <c r="K127" s="57">
        <f>'Premissas de Custo'!$D122*'Premissas de Custo'!N122/1000</f>
        <v>0.54485490684657656</v>
      </c>
      <c r="L127" s="57">
        <f>'Premissas de Custo'!$D122*'Premissas de Custo'!O122/1000</f>
        <v>0.54485490684657656</v>
      </c>
      <c r="M127" s="57">
        <f>'Premissas de Custo'!$D122*'Premissas de Custo'!P122/1000</f>
        <v>0.54485490684657656</v>
      </c>
      <c r="N127" s="57">
        <f>'Premissas de Custo'!$D122*'Premissas de Custo'!Q122/1000</f>
        <v>0.54485490684657656</v>
      </c>
      <c r="O127" s="57">
        <f>'Premissas de Custo'!$D122*'Premissas de Custo'!R122/1000</f>
        <v>0.54485490684657656</v>
      </c>
      <c r="P127" s="57">
        <f>'Premissas de Custo'!$D122*'Premissas de Custo'!S122/1000</f>
        <v>0.54485490684657656</v>
      </c>
      <c r="Q127" s="57">
        <f>'Premissas de Custo'!$D122*'Premissas de Custo'!T122/1000</f>
        <v>0.54485490684657656</v>
      </c>
      <c r="R127" s="57">
        <f>'Premissas de Custo'!$D122*'Premissas de Custo'!U122/1000</f>
        <v>0.54485490684657656</v>
      </c>
      <c r="S127" s="57">
        <f>'Premissas de Custo'!$D122*'Premissas de Custo'!V122/1000</f>
        <v>0.54485490684657656</v>
      </c>
      <c r="T127" s="57">
        <f>'Premissas de Custo'!$D122*'Premissas de Custo'!W122/1000</f>
        <v>0.54485490684657656</v>
      </c>
      <c r="U127" s="57">
        <f>'Premissas de Custo'!$D122*'Premissas de Custo'!X122/1000</f>
        <v>0.54485490684657656</v>
      </c>
      <c r="V127" s="57">
        <f>'Premissas de Custo'!$D122*'Premissas de Custo'!Y122/1000</f>
        <v>0.54485490684657656</v>
      </c>
      <c r="W127" s="57">
        <f>'Premissas de Custo'!$D122*'Premissas de Custo'!Z122/1000</f>
        <v>0.54485490684657656</v>
      </c>
      <c r="X127" s="57">
        <f>'Premissas de Custo'!$D122*'Premissas de Custo'!AA122/1000</f>
        <v>0.54485490684657656</v>
      </c>
      <c r="Y127" s="57">
        <f>'Premissas de Custo'!$D122*'Premissas de Custo'!AB122/1000</f>
        <v>0.54485490684657656</v>
      </c>
      <c r="Z127" s="57">
        <f>'Premissas de Custo'!$D122*'Premissas de Custo'!AC122/1000</f>
        <v>0.54485490684657656</v>
      </c>
      <c r="AA127" s="57">
        <f>'Premissas de Custo'!$D122*'Premissas de Custo'!AD122/1000</f>
        <v>0.54485490684657656</v>
      </c>
      <c r="AB127" s="57">
        <f>'Premissas de Custo'!$D122*'Premissas de Custo'!AE122/1000</f>
        <v>0.54485490684657656</v>
      </c>
      <c r="AC127" s="57">
        <f>'Premissas de Custo'!$D122*'Premissas de Custo'!AF122/1000</f>
        <v>0.54485490684657656</v>
      </c>
      <c r="AD127" s="57">
        <f>'Premissas de Custo'!$D122*'Premissas de Custo'!AG122/1000</f>
        <v>0.54485490684657656</v>
      </c>
      <c r="AE127" s="57">
        <f>'Premissas de Custo'!$D122*'Premissas de Custo'!AH122/1000</f>
        <v>0.54485490684657656</v>
      </c>
      <c r="AF127" s="57">
        <f>'Premissas de Custo'!$D122*'Premissas de Custo'!AI122/1000</f>
        <v>0.54485490684657656</v>
      </c>
      <c r="AG127" s="57">
        <f>'Premissas de Custo'!$D122*'Premissas de Custo'!AJ122/1000</f>
        <v>0.54485490684657656</v>
      </c>
      <c r="AH127" s="57">
        <f>'Premissas de Custo'!$D122*'Premissas de Custo'!AK122/1000</f>
        <v>0.54485490684657656</v>
      </c>
      <c r="AI127" s="57">
        <f>'Premissas de Custo'!$D122*'Premissas de Custo'!AL122/1000</f>
        <v>0.54485490684657656</v>
      </c>
      <c r="AJ127" s="57">
        <f>'Premissas de Custo'!$D122*'Premissas de Custo'!AM122/1000</f>
        <v>0.54485490684657656</v>
      </c>
      <c r="AK127" s="57">
        <f>'Premissas de Custo'!$D122*'Premissas de Custo'!AN122/1000</f>
        <v>0.54485490684657656</v>
      </c>
      <c r="AL127" s="57">
        <f>'Premissas de Custo'!$D122*'Premissas de Custo'!AO122/1000</f>
        <v>0.54485490684657656</v>
      </c>
      <c r="AM127" s="57">
        <f>'Premissas de Custo'!$D122*'Premissas de Custo'!AP122/1000</f>
        <v>0.54485490684657656</v>
      </c>
      <c r="AN127" s="57">
        <f>'Premissas de Custo'!$D122*'Premissas de Custo'!AQ122/1000</f>
        <v>0.54485490684657656</v>
      </c>
      <c r="AO127" s="57">
        <f>'Premissas de Custo'!$D122*'Premissas de Custo'!AR122/1000</f>
        <v>0.54485490684657656</v>
      </c>
      <c r="AP127" s="57">
        <f>'Premissas de Custo'!$D122*'Premissas de Custo'!AS122/1000</f>
        <v>0.54485490684657656</v>
      </c>
      <c r="AQ127" s="57">
        <f>'Premissas de Custo'!$D122*'Premissas de Custo'!AT122/1000</f>
        <v>0.54485490684657656</v>
      </c>
      <c r="AR127" s="57">
        <f>'Premissas de Custo'!$D122*'Premissas de Custo'!AU122/1000</f>
        <v>0.54485490684657656</v>
      </c>
      <c r="AS127" s="57">
        <f>'Premissas de Custo'!$D122*'Premissas de Custo'!AV122/1000</f>
        <v>0.54485490684657656</v>
      </c>
      <c r="AT127" s="57">
        <f>'Premissas de Custo'!$D122*'Premissas de Custo'!AW122/1000</f>
        <v>0.54485490684657656</v>
      </c>
      <c r="AU127" s="57">
        <f>'Premissas de Custo'!$D122*'Premissas de Custo'!AX122/1000</f>
        <v>0.54485490684657656</v>
      </c>
      <c r="AV127" s="57">
        <f>'Premissas de Custo'!$D122*'Premissas de Custo'!AY122/1000</f>
        <v>0.54485490684657656</v>
      </c>
      <c r="AW127" s="57">
        <f>'Premissas de Custo'!$D122*'Premissas de Custo'!AZ122/1000</f>
        <v>0.54485490684657656</v>
      </c>
      <c r="AX127" s="57">
        <f>'Premissas de Custo'!$D122*'Premissas de Custo'!BA122/1000</f>
        <v>0.54485490684657656</v>
      </c>
      <c r="AY127" s="57">
        <f>'Premissas de Custo'!$D122*'Premissas de Custo'!BB122/1000</f>
        <v>0.54485490684657656</v>
      </c>
      <c r="AZ127" s="57">
        <f>'Premissas de Custo'!$D122*'Premissas de Custo'!BC122/1000</f>
        <v>0.54485490684657656</v>
      </c>
      <c r="BA127" s="57">
        <f>'Premissas de Custo'!$D122*'Premissas de Custo'!BD122/1000</f>
        <v>0.54485490684657656</v>
      </c>
      <c r="BB127" s="57">
        <f>'Premissas de Custo'!$D122*'Premissas de Custo'!BE122/1000</f>
        <v>0.54485490684657656</v>
      </c>
      <c r="BC127" s="57">
        <f>'Premissas de Custo'!$D122*'Premissas de Custo'!BF122/1000</f>
        <v>0.54485490684657656</v>
      </c>
      <c r="BD127" s="57">
        <f>'Premissas de Custo'!$D122*'Premissas de Custo'!BG122/1000</f>
        <v>0.54485490684657656</v>
      </c>
      <c r="BE127" s="57">
        <f>'Premissas de Custo'!$D122*'Premissas de Custo'!BH122/1000</f>
        <v>0.54485490684657656</v>
      </c>
      <c r="BF127" s="57">
        <f>'Premissas de Custo'!$D122*'Premissas de Custo'!BI122/1000</f>
        <v>0.54485490684657656</v>
      </c>
      <c r="BG127" s="57">
        <f>'Premissas de Custo'!$D122*'Premissas de Custo'!BJ122/1000</f>
        <v>0.54485490684657656</v>
      </c>
      <c r="BH127" s="57">
        <f>'Premissas de Custo'!$D122*'Premissas de Custo'!BK122/1000</f>
        <v>0.54485490684657656</v>
      </c>
      <c r="BI127" s="57">
        <f>'Premissas de Custo'!$D122*'Premissas de Custo'!BL122/1000</f>
        <v>0.54485490684657656</v>
      </c>
      <c r="BJ127" s="57">
        <f>'Premissas de Custo'!$D122*'Premissas de Custo'!BM122/1000</f>
        <v>0.54485490684657656</v>
      </c>
      <c r="BK127" s="57">
        <f>'Premissas de Custo'!$D122*'Premissas de Custo'!BN122/1000</f>
        <v>0.54485490684657656</v>
      </c>
      <c r="BL127" s="57">
        <f>'Premissas de Custo'!$D122*'Premissas de Custo'!BO122/1000</f>
        <v>0.54485490684657656</v>
      </c>
      <c r="BM127" s="57">
        <f>'Premissas de Custo'!$D122*'Premissas de Custo'!BP122/1000</f>
        <v>0.54485490684657656</v>
      </c>
      <c r="BN127" s="57">
        <f>'Premissas de Custo'!$D122*'Premissas de Custo'!BQ122/1000</f>
        <v>0.54485490684657656</v>
      </c>
      <c r="BO127" s="57">
        <f>'Premissas de Custo'!$D122*'Premissas de Custo'!BR122/1000</f>
        <v>0.54485490684657656</v>
      </c>
      <c r="BP127" s="57">
        <f>'Premissas de Custo'!$D122*'Premissas de Custo'!BS122/1000</f>
        <v>0.54485490684657656</v>
      </c>
      <c r="BQ127" s="319"/>
    </row>
    <row r="128" spans="1:69" ht="14.4" x14ac:dyDescent="0.3">
      <c r="A128" s="66"/>
      <c r="B128" s="83" t="s">
        <v>162</v>
      </c>
      <c r="C128" s="63" t="s">
        <v>8</v>
      </c>
      <c r="D128" s="57"/>
      <c r="E128" s="57"/>
      <c r="F128" s="57"/>
      <c r="G128" s="57"/>
      <c r="H128" s="57"/>
      <c r="I128" s="57"/>
      <c r="J128" s="57"/>
      <c r="K128" s="57">
        <f>'Premissas de Custo'!$D123*'Premissas de Custo'!N123/1000</f>
        <v>0.21080072877134368</v>
      </c>
      <c r="L128" s="57">
        <f>'Premissas de Custo'!$D123*'Premissas de Custo'!O123/1000</f>
        <v>0.21080072877134368</v>
      </c>
      <c r="M128" s="57">
        <f>'Premissas de Custo'!$D123*'Premissas de Custo'!P123/1000</f>
        <v>0.21080072877134368</v>
      </c>
      <c r="N128" s="57">
        <f>'Premissas de Custo'!$D123*'Premissas de Custo'!Q123/1000</f>
        <v>0.21080072877134368</v>
      </c>
      <c r="O128" s="57">
        <f>'Premissas de Custo'!$D123*'Premissas de Custo'!R123/1000</f>
        <v>0.21080072877134368</v>
      </c>
      <c r="P128" s="57">
        <f>'Premissas de Custo'!$D123*'Premissas de Custo'!S123/1000</f>
        <v>0.21080072877134368</v>
      </c>
      <c r="Q128" s="57">
        <f>'Premissas de Custo'!$D123*'Premissas de Custo'!T123/1000</f>
        <v>0.21080072877134368</v>
      </c>
      <c r="R128" s="57">
        <f>'Premissas de Custo'!$D123*'Premissas de Custo'!U123/1000</f>
        <v>0.21080072877134368</v>
      </c>
      <c r="S128" s="57">
        <f>'Premissas de Custo'!$D123*'Premissas de Custo'!V123/1000</f>
        <v>0.21080072877134368</v>
      </c>
      <c r="T128" s="57">
        <f>'Premissas de Custo'!$D123*'Premissas de Custo'!W123/1000</f>
        <v>0.21080072877134368</v>
      </c>
      <c r="U128" s="57">
        <f>'Premissas de Custo'!$D123*'Premissas de Custo'!X123/1000</f>
        <v>0.21080072877134368</v>
      </c>
      <c r="V128" s="57">
        <f>'Premissas de Custo'!$D123*'Premissas de Custo'!Y123/1000</f>
        <v>0.21080072877134368</v>
      </c>
      <c r="W128" s="57">
        <f>'Premissas de Custo'!$D123*'Premissas de Custo'!Z123/1000</f>
        <v>0.21080072877134368</v>
      </c>
      <c r="X128" s="57">
        <f>'Premissas de Custo'!$D123*'Premissas de Custo'!AA123/1000</f>
        <v>0.21080072877134368</v>
      </c>
      <c r="Y128" s="57">
        <f>'Premissas de Custo'!$D123*'Premissas de Custo'!AB123/1000</f>
        <v>0.21080072877134368</v>
      </c>
      <c r="Z128" s="57">
        <f>'Premissas de Custo'!$D123*'Premissas de Custo'!AC123/1000</f>
        <v>0.21080072877134368</v>
      </c>
      <c r="AA128" s="57">
        <f>'Premissas de Custo'!$D123*'Premissas de Custo'!AD123/1000</f>
        <v>0.21080072877134368</v>
      </c>
      <c r="AB128" s="57">
        <f>'Premissas de Custo'!$D123*'Premissas de Custo'!AE123/1000</f>
        <v>0.21080072877134368</v>
      </c>
      <c r="AC128" s="57">
        <f>'Premissas de Custo'!$D123*'Premissas de Custo'!AF123/1000</f>
        <v>0.21080072877134368</v>
      </c>
      <c r="AD128" s="57">
        <f>'Premissas de Custo'!$D123*'Premissas de Custo'!AG123/1000</f>
        <v>0.21080072877134368</v>
      </c>
      <c r="AE128" s="57">
        <f>'Premissas de Custo'!$D123*'Premissas de Custo'!AH123/1000</f>
        <v>0.21080072877134368</v>
      </c>
      <c r="AF128" s="57">
        <f>'Premissas de Custo'!$D123*'Premissas de Custo'!AI123/1000</f>
        <v>0.21080072877134368</v>
      </c>
      <c r="AG128" s="57">
        <f>'Premissas de Custo'!$D123*'Premissas de Custo'!AJ123/1000</f>
        <v>0.21080072877134368</v>
      </c>
      <c r="AH128" s="57">
        <f>'Premissas de Custo'!$D123*'Premissas de Custo'!AK123/1000</f>
        <v>0.21080072877134368</v>
      </c>
      <c r="AI128" s="57">
        <f>'Premissas de Custo'!$D123*'Premissas de Custo'!AL123/1000</f>
        <v>0.21080072877134368</v>
      </c>
      <c r="AJ128" s="57">
        <f>'Premissas de Custo'!$D123*'Premissas de Custo'!AM123/1000</f>
        <v>0.21080072877134368</v>
      </c>
      <c r="AK128" s="57">
        <f>'Premissas de Custo'!$D123*'Premissas de Custo'!AN123/1000</f>
        <v>0.21080072877134368</v>
      </c>
      <c r="AL128" s="57">
        <f>'Premissas de Custo'!$D123*'Premissas de Custo'!AO123/1000</f>
        <v>0.21080072877134368</v>
      </c>
      <c r="AM128" s="57">
        <f>'Premissas de Custo'!$D123*'Premissas de Custo'!AP123/1000</f>
        <v>0.21080072877134368</v>
      </c>
      <c r="AN128" s="57">
        <f>'Premissas de Custo'!$D123*'Premissas de Custo'!AQ123/1000</f>
        <v>0.21080072877134368</v>
      </c>
      <c r="AO128" s="57">
        <f>'Premissas de Custo'!$D123*'Premissas de Custo'!AR123/1000</f>
        <v>0.21080072877134368</v>
      </c>
      <c r="AP128" s="57">
        <f>'Premissas de Custo'!$D123*'Premissas de Custo'!AS123/1000</f>
        <v>0.21080072877134368</v>
      </c>
      <c r="AQ128" s="57">
        <f>'Premissas de Custo'!$D123*'Premissas de Custo'!AT123/1000</f>
        <v>0.21080072877134368</v>
      </c>
      <c r="AR128" s="57">
        <f>'Premissas de Custo'!$D123*'Premissas de Custo'!AU123/1000</f>
        <v>0.21080072877134368</v>
      </c>
      <c r="AS128" s="57">
        <f>'Premissas de Custo'!$D123*'Premissas de Custo'!AV123/1000</f>
        <v>0.21080072877134368</v>
      </c>
      <c r="AT128" s="57">
        <f>'Premissas de Custo'!$D123*'Premissas de Custo'!AW123/1000</f>
        <v>0.21080072877134368</v>
      </c>
      <c r="AU128" s="57">
        <f>'Premissas de Custo'!$D123*'Premissas de Custo'!AX123/1000</f>
        <v>0.21080072877134368</v>
      </c>
      <c r="AV128" s="57">
        <f>'Premissas de Custo'!$D123*'Premissas de Custo'!AY123/1000</f>
        <v>0.21080072877134368</v>
      </c>
      <c r="AW128" s="57">
        <f>'Premissas de Custo'!$D123*'Premissas de Custo'!AZ123/1000</f>
        <v>0.21080072877134368</v>
      </c>
      <c r="AX128" s="57">
        <f>'Premissas de Custo'!$D123*'Premissas de Custo'!BA123/1000</f>
        <v>0.21080072877134368</v>
      </c>
      <c r="AY128" s="57">
        <f>'Premissas de Custo'!$D123*'Premissas de Custo'!BB123/1000</f>
        <v>0.21080072877134368</v>
      </c>
      <c r="AZ128" s="57">
        <f>'Premissas de Custo'!$D123*'Premissas de Custo'!BC123/1000</f>
        <v>0.21080072877134368</v>
      </c>
      <c r="BA128" s="57">
        <f>'Premissas de Custo'!$D123*'Premissas de Custo'!BD123/1000</f>
        <v>0.21080072877134368</v>
      </c>
      <c r="BB128" s="57">
        <f>'Premissas de Custo'!$D123*'Premissas de Custo'!BE123/1000</f>
        <v>0.21080072877134368</v>
      </c>
      <c r="BC128" s="57">
        <f>'Premissas de Custo'!$D123*'Premissas de Custo'!BF123/1000</f>
        <v>0.21080072877134368</v>
      </c>
      <c r="BD128" s="57">
        <f>'Premissas de Custo'!$D123*'Premissas de Custo'!BG123/1000</f>
        <v>0.21080072877134368</v>
      </c>
      <c r="BE128" s="57">
        <f>'Premissas de Custo'!$D123*'Premissas de Custo'!BH123/1000</f>
        <v>0.21080072877134368</v>
      </c>
      <c r="BF128" s="57">
        <f>'Premissas de Custo'!$D123*'Premissas de Custo'!BI123/1000</f>
        <v>0.21080072877134368</v>
      </c>
      <c r="BG128" s="57">
        <f>'Premissas de Custo'!$D123*'Premissas de Custo'!BJ123/1000</f>
        <v>0.21080072877134368</v>
      </c>
      <c r="BH128" s="57">
        <f>'Premissas de Custo'!$D123*'Premissas de Custo'!BK123/1000</f>
        <v>0.21080072877134368</v>
      </c>
      <c r="BI128" s="57">
        <f>'Premissas de Custo'!$D123*'Premissas de Custo'!BL123/1000</f>
        <v>0.21080072877134368</v>
      </c>
      <c r="BJ128" s="57">
        <f>'Premissas de Custo'!$D123*'Premissas de Custo'!BM123/1000</f>
        <v>0.21080072877134368</v>
      </c>
      <c r="BK128" s="57">
        <f>'Premissas de Custo'!$D123*'Premissas de Custo'!BN123/1000</f>
        <v>0.21080072877134368</v>
      </c>
      <c r="BL128" s="57">
        <f>'Premissas de Custo'!$D123*'Premissas de Custo'!BO123/1000</f>
        <v>0.21080072877134368</v>
      </c>
      <c r="BM128" s="57">
        <f>'Premissas de Custo'!$D123*'Premissas de Custo'!BP123/1000</f>
        <v>0.21080072877134368</v>
      </c>
      <c r="BN128" s="57">
        <f>'Premissas de Custo'!$D123*'Premissas de Custo'!BQ123/1000</f>
        <v>0.21080072877134368</v>
      </c>
      <c r="BO128" s="57">
        <f>'Premissas de Custo'!$D123*'Premissas de Custo'!BR123/1000</f>
        <v>0.21080072877134368</v>
      </c>
      <c r="BP128" s="57">
        <f>'Premissas de Custo'!$D123*'Premissas de Custo'!BS123/1000</f>
        <v>0.21080072877134368</v>
      </c>
      <c r="BQ128" s="319"/>
    </row>
    <row r="129" spans="1:69" ht="14.4" x14ac:dyDescent="0.3">
      <c r="A129" s="66"/>
      <c r="B129" s="83" t="s">
        <v>163</v>
      </c>
      <c r="C129" s="63" t="s">
        <v>8</v>
      </c>
      <c r="D129" s="57"/>
      <c r="E129" s="57"/>
      <c r="F129" s="57"/>
      <c r="G129" s="57"/>
      <c r="H129" s="57"/>
      <c r="I129" s="57"/>
      <c r="J129" s="57"/>
      <c r="K129" s="57">
        <f>'Premissas de Custo'!$D124*'Premissas de Custo'!N124/1000</f>
        <v>0.40088369516833361</v>
      </c>
      <c r="L129" s="57">
        <f>'Premissas de Custo'!$D124*'Premissas de Custo'!O124/1000</f>
        <v>0.40088369516833361</v>
      </c>
      <c r="M129" s="57">
        <f>'Premissas de Custo'!$D124*'Premissas de Custo'!P124/1000</f>
        <v>0.40088369516833361</v>
      </c>
      <c r="N129" s="57">
        <f>'Premissas de Custo'!$D124*'Premissas de Custo'!Q124/1000</f>
        <v>0.60132554275250039</v>
      </c>
      <c r="O129" s="57">
        <f>'Premissas de Custo'!$D124*'Premissas de Custo'!R124/1000</f>
        <v>0.60132554275250039</v>
      </c>
      <c r="P129" s="57">
        <f>'Premissas de Custo'!$D124*'Premissas de Custo'!S124/1000</f>
        <v>0.60132554275250039</v>
      </c>
      <c r="Q129" s="57">
        <f>'Premissas de Custo'!$D124*'Premissas de Custo'!T124/1000</f>
        <v>0.60132554275250039</v>
      </c>
      <c r="R129" s="57">
        <f>'Premissas de Custo'!$D124*'Premissas de Custo'!U124/1000</f>
        <v>0.60132554275250039</v>
      </c>
      <c r="S129" s="57">
        <f>'Premissas de Custo'!$D124*'Premissas de Custo'!V124/1000</f>
        <v>0.60132554275250039</v>
      </c>
      <c r="T129" s="57">
        <f>'Premissas de Custo'!$D124*'Premissas de Custo'!W124/1000</f>
        <v>0.60132554275250039</v>
      </c>
      <c r="U129" s="57">
        <f>'Premissas de Custo'!$D124*'Premissas de Custo'!X124/1000</f>
        <v>0.60132554275250039</v>
      </c>
      <c r="V129" s="57">
        <f>'Premissas de Custo'!$D124*'Premissas de Custo'!Y124/1000</f>
        <v>0.60132554275250039</v>
      </c>
      <c r="W129" s="57">
        <f>'Premissas de Custo'!$D124*'Premissas de Custo'!Z124/1000</f>
        <v>0.60132554275250039</v>
      </c>
      <c r="X129" s="57">
        <f>'Premissas de Custo'!$D124*'Premissas de Custo'!AA124/1000</f>
        <v>0.60132554275250039</v>
      </c>
      <c r="Y129" s="57">
        <f>'Premissas de Custo'!$D124*'Premissas de Custo'!AB124/1000</f>
        <v>0.60132554275250039</v>
      </c>
      <c r="Z129" s="57">
        <f>'Premissas de Custo'!$D124*'Premissas de Custo'!AC124/1000</f>
        <v>0.60132554275250039</v>
      </c>
      <c r="AA129" s="57">
        <f>'Premissas de Custo'!$D124*'Premissas de Custo'!AD124/1000</f>
        <v>0.60132554275250039</v>
      </c>
      <c r="AB129" s="57">
        <f>'Premissas de Custo'!$D124*'Premissas de Custo'!AE124/1000</f>
        <v>0.60132554275250039</v>
      </c>
      <c r="AC129" s="57">
        <f>'Premissas de Custo'!$D124*'Premissas de Custo'!AF124/1000</f>
        <v>0.60132554275250039</v>
      </c>
      <c r="AD129" s="57">
        <f>'Premissas de Custo'!$D124*'Premissas de Custo'!AG124/1000</f>
        <v>0.60132554275250039</v>
      </c>
      <c r="AE129" s="57">
        <f>'Premissas de Custo'!$D124*'Premissas de Custo'!AH124/1000</f>
        <v>0.60132554275250039</v>
      </c>
      <c r="AF129" s="57">
        <f>'Premissas de Custo'!$D124*'Premissas de Custo'!AI124/1000</f>
        <v>0.60132554275250039</v>
      </c>
      <c r="AG129" s="57">
        <f>'Premissas de Custo'!$D124*'Premissas de Custo'!AJ124/1000</f>
        <v>0.60132554275250039</v>
      </c>
      <c r="AH129" s="57">
        <f>'Premissas de Custo'!$D124*'Premissas de Custo'!AK124/1000</f>
        <v>0.60132554275250039</v>
      </c>
      <c r="AI129" s="57">
        <f>'Premissas de Custo'!$D124*'Premissas de Custo'!AL124/1000</f>
        <v>0.60132554275250039</v>
      </c>
      <c r="AJ129" s="57">
        <f>'Premissas de Custo'!$D124*'Premissas de Custo'!AM124/1000</f>
        <v>0.60132554275250039</v>
      </c>
      <c r="AK129" s="57">
        <f>'Premissas de Custo'!$D124*'Premissas de Custo'!AN124/1000</f>
        <v>0.60132554275250039</v>
      </c>
      <c r="AL129" s="57">
        <f>'Premissas de Custo'!$D124*'Premissas de Custo'!AO124/1000</f>
        <v>0.60132554275250039</v>
      </c>
      <c r="AM129" s="57">
        <f>'Premissas de Custo'!$D124*'Premissas de Custo'!AP124/1000</f>
        <v>0.60132554275250039</v>
      </c>
      <c r="AN129" s="57">
        <f>'Premissas de Custo'!$D124*'Premissas de Custo'!AQ124/1000</f>
        <v>0.60132554275250039</v>
      </c>
      <c r="AO129" s="57">
        <f>'Premissas de Custo'!$D124*'Premissas de Custo'!AR124/1000</f>
        <v>0.60132554275250039</v>
      </c>
      <c r="AP129" s="57">
        <f>'Premissas de Custo'!$D124*'Premissas de Custo'!AS124/1000</f>
        <v>0.60132554275250039</v>
      </c>
      <c r="AQ129" s="57">
        <f>'Premissas de Custo'!$D124*'Premissas de Custo'!AT124/1000</f>
        <v>0.60132554275250039</v>
      </c>
      <c r="AR129" s="57">
        <f>'Premissas de Custo'!$D124*'Premissas de Custo'!AU124/1000</f>
        <v>0.60132554275250039</v>
      </c>
      <c r="AS129" s="57">
        <f>'Premissas de Custo'!$D124*'Premissas de Custo'!AV124/1000</f>
        <v>0.60132554275250039</v>
      </c>
      <c r="AT129" s="57">
        <f>'Premissas de Custo'!$D124*'Premissas de Custo'!AW124/1000</f>
        <v>0.60132554275250039</v>
      </c>
      <c r="AU129" s="57">
        <f>'Premissas de Custo'!$D124*'Premissas de Custo'!AX124/1000</f>
        <v>0.60132554275250039</v>
      </c>
      <c r="AV129" s="57">
        <f>'Premissas de Custo'!$D124*'Premissas de Custo'!AY124/1000</f>
        <v>0.60132554275250039</v>
      </c>
      <c r="AW129" s="57">
        <f>'Premissas de Custo'!$D124*'Premissas de Custo'!AZ124/1000</f>
        <v>0.60132554275250039</v>
      </c>
      <c r="AX129" s="57">
        <f>'Premissas de Custo'!$D124*'Premissas de Custo'!BA124/1000</f>
        <v>0.60132554275250039</v>
      </c>
      <c r="AY129" s="57">
        <f>'Premissas de Custo'!$D124*'Premissas de Custo'!BB124/1000</f>
        <v>0.60132554275250039</v>
      </c>
      <c r="AZ129" s="57">
        <f>'Premissas de Custo'!$D124*'Premissas de Custo'!BC124/1000</f>
        <v>0.60132554275250039</v>
      </c>
      <c r="BA129" s="57">
        <f>'Premissas de Custo'!$D124*'Premissas de Custo'!BD124/1000</f>
        <v>0.60132554275250039</v>
      </c>
      <c r="BB129" s="57">
        <f>'Premissas de Custo'!$D124*'Premissas de Custo'!BE124/1000</f>
        <v>0.60132554275250039</v>
      </c>
      <c r="BC129" s="57">
        <f>'Premissas de Custo'!$D124*'Premissas de Custo'!BF124/1000</f>
        <v>0.60132554275250039</v>
      </c>
      <c r="BD129" s="57">
        <f>'Premissas de Custo'!$D124*'Premissas de Custo'!BG124/1000</f>
        <v>0.60132554275250039</v>
      </c>
      <c r="BE129" s="57">
        <f>'Premissas de Custo'!$D124*'Premissas de Custo'!BH124/1000</f>
        <v>0.60132554275250039</v>
      </c>
      <c r="BF129" s="57">
        <f>'Premissas de Custo'!$D124*'Premissas de Custo'!BI124/1000</f>
        <v>0.60132554275250039</v>
      </c>
      <c r="BG129" s="57">
        <f>'Premissas de Custo'!$D124*'Premissas de Custo'!BJ124/1000</f>
        <v>0.60132554275250039</v>
      </c>
      <c r="BH129" s="57">
        <f>'Premissas de Custo'!$D124*'Premissas de Custo'!BK124/1000</f>
        <v>0.60132554275250039</v>
      </c>
      <c r="BI129" s="57">
        <f>'Premissas de Custo'!$D124*'Premissas de Custo'!BL124/1000</f>
        <v>0.60132554275250039</v>
      </c>
      <c r="BJ129" s="57">
        <f>'Premissas de Custo'!$D124*'Premissas de Custo'!BM124/1000</f>
        <v>0.60132554275250039</v>
      </c>
      <c r="BK129" s="57">
        <f>'Premissas de Custo'!$D124*'Premissas de Custo'!BN124/1000</f>
        <v>0.60132554275250039</v>
      </c>
      <c r="BL129" s="57">
        <f>'Premissas de Custo'!$D124*'Premissas de Custo'!BO124/1000</f>
        <v>0.60132554275250039</v>
      </c>
      <c r="BM129" s="57">
        <f>'Premissas de Custo'!$D124*'Premissas de Custo'!BP124/1000</f>
        <v>0.60132554275250039</v>
      </c>
      <c r="BN129" s="57">
        <f>'Premissas de Custo'!$D124*'Premissas de Custo'!BQ124/1000</f>
        <v>0.60132554275250039</v>
      </c>
      <c r="BO129" s="57">
        <f>'Premissas de Custo'!$D124*'Premissas de Custo'!BR124/1000</f>
        <v>0.60132554275250039</v>
      </c>
      <c r="BP129" s="57">
        <f>'Premissas de Custo'!$D124*'Premissas de Custo'!BS124/1000</f>
        <v>0.60132554275250039</v>
      </c>
      <c r="BQ129" s="319"/>
    </row>
    <row r="130" spans="1:69" ht="14.4" x14ac:dyDescent="0.3">
      <c r="A130" s="66"/>
      <c r="B130" s="83" t="s">
        <v>164</v>
      </c>
      <c r="C130" s="63" t="s">
        <v>8</v>
      </c>
      <c r="D130" s="57"/>
      <c r="E130" s="57"/>
      <c r="F130" s="57"/>
      <c r="G130" s="57"/>
      <c r="H130" s="57"/>
      <c r="I130" s="57"/>
      <c r="J130" s="57"/>
      <c r="K130" s="57">
        <f>'Premissas de Custo'!$D125*'Premissas de Custo'!N125/1000</f>
        <v>0.32379067686673096</v>
      </c>
      <c r="L130" s="57">
        <f>'Premissas de Custo'!$D125*'Premissas de Custo'!O125/1000</f>
        <v>0.32379067686673096</v>
      </c>
      <c r="M130" s="57">
        <f>'Premissas de Custo'!$D125*'Premissas de Custo'!P125/1000</f>
        <v>0.32379067686673096</v>
      </c>
      <c r="N130" s="57">
        <f>'Premissas de Custo'!$D125*'Premissas de Custo'!Q125/1000</f>
        <v>0.4317209024889746</v>
      </c>
      <c r="O130" s="57">
        <f>'Premissas de Custo'!$D125*'Premissas de Custo'!R125/1000</f>
        <v>0.4317209024889746</v>
      </c>
      <c r="P130" s="57">
        <f>'Premissas de Custo'!$D125*'Premissas de Custo'!S125/1000</f>
        <v>0.4317209024889746</v>
      </c>
      <c r="Q130" s="57">
        <f>'Premissas de Custo'!$D125*'Premissas de Custo'!T125/1000</f>
        <v>0.4317209024889746</v>
      </c>
      <c r="R130" s="57">
        <f>'Premissas de Custo'!$D125*'Premissas de Custo'!U125/1000</f>
        <v>0.4317209024889746</v>
      </c>
      <c r="S130" s="57">
        <f>'Premissas de Custo'!$D125*'Premissas de Custo'!V125/1000</f>
        <v>0.4317209024889746</v>
      </c>
      <c r="T130" s="57">
        <f>'Premissas de Custo'!$D125*'Premissas de Custo'!W125/1000</f>
        <v>0.4317209024889746</v>
      </c>
      <c r="U130" s="57">
        <f>'Premissas de Custo'!$D125*'Premissas de Custo'!X125/1000</f>
        <v>0.4317209024889746</v>
      </c>
      <c r="V130" s="57">
        <f>'Premissas de Custo'!$D125*'Premissas de Custo'!Y125/1000</f>
        <v>0.4317209024889746</v>
      </c>
      <c r="W130" s="57">
        <f>'Premissas de Custo'!$D125*'Premissas de Custo'!Z125/1000</f>
        <v>0.4317209024889746</v>
      </c>
      <c r="X130" s="57">
        <f>'Premissas de Custo'!$D125*'Premissas de Custo'!AA125/1000</f>
        <v>0.4317209024889746</v>
      </c>
      <c r="Y130" s="57">
        <f>'Premissas de Custo'!$D125*'Premissas de Custo'!AB125/1000</f>
        <v>0.4317209024889746</v>
      </c>
      <c r="Z130" s="57">
        <f>'Premissas de Custo'!$D125*'Premissas de Custo'!AC125/1000</f>
        <v>0.4317209024889746</v>
      </c>
      <c r="AA130" s="57">
        <f>'Premissas de Custo'!$D125*'Premissas de Custo'!AD125/1000</f>
        <v>0.4317209024889746</v>
      </c>
      <c r="AB130" s="57">
        <f>'Premissas de Custo'!$D125*'Premissas de Custo'!AE125/1000</f>
        <v>0.4317209024889746</v>
      </c>
      <c r="AC130" s="57">
        <f>'Premissas de Custo'!$D125*'Premissas de Custo'!AF125/1000</f>
        <v>0.4317209024889746</v>
      </c>
      <c r="AD130" s="57">
        <f>'Premissas de Custo'!$D125*'Premissas de Custo'!AG125/1000</f>
        <v>0.4317209024889746</v>
      </c>
      <c r="AE130" s="57">
        <f>'Premissas de Custo'!$D125*'Premissas de Custo'!AH125/1000</f>
        <v>0.4317209024889746</v>
      </c>
      <c r="AF130" s="57">
        <f>'Premissas de Custo'!$D125*'Premissas de Custo'!AI125/1000</f>
        <v>0.4317209024889746</v>
      </c>
      <c r="AG130" s="57">
        <f>'Premissas de Custo'!$D125*'Premissas de Custo'!AJ125/1000</f>
        <v>0.4317209024889746</v>
      </c>
      <c r="AH130" s="57">
        <f>'Premissas de Custo'!$D125*'Premissas de Custo'!AK125/1000</f>
        <v>0.4317209024889746</v>
      </c>
      <c r="AI130" s="57">
        <f>'Premissas de Custo'!$D125*'Premissas de Custo'!AL125/1000</f>
        <v>0.4317209024889746</v>
      </c>
      <c r="AJ130" s="57">
        <f>'Premissas de Custo'!$D125*'Premissas de Custo'!AM125/1000</f>
        <v>0.4317209024889746</v>
      </c>
      <c r="AK130" s="57">
        <f>'Premissas de Custo'!$D125*'Premissas de Custo'!AN125/1000</f>
        <v>0.4317209024889746</v>
      </c>
      <c r="AL130" s="57">
        <f>'Premissas de Custo'!$D125*'Premissas de Custo'!AO125/1000</f>
        <v>0.4317209024889746</v>
      </c>
      <c r="AM130" s="57">
        <f>'Premissas de Custo'!$D125*'Premissas de Custo'!AP125/1000</f>
        <v>0.4317209024889746</v>
      </c>
      <c r="AN130" s="57">
        <f>'Premissas de Custo'!$D125*'Premissas de Custo'!AQ125/1000</f>
        <v>0.4317209024889746</v>
      </c>
      <c r="AO130" s="57">
        <f>'Premissas de Custo'!$D125*'Premissas de Custo'!AR125/1000</f>
        <v>0.4317209024889746</v>
      </c>
      <c r="AP130" s="57">
        <f>'Premissas de Custo'!$D125*'Premissas de Custo'!AS125/1000</f>
        <v>0.4317209024889746</v>
      </c>
      <c r="AQ130" s="57">
        <f>'Premissas de Custo'!$D125*'Premissas de Custo'!AT125/1000</f>
        <v>0.4317209024889746</v>
      </c>
      <c r="AR130" s="57">
        <f>'Premissas de Custo'!$D125*'Premissas de Custo'!AU125/1000</f>
        <v>0.4317209024889746</v>
      </c>
      <c r="AS130" s="57">
        <f>'Premissas de Custo'!$D125*'Premissas de Custo'!AV125/1000</f>
        <v>0.4317209024889746</v>
      </c>
      <c r="AT130" s="57">
        <f>'Premissas de Custo'!$D125*'Premissas de Custo'!AW125/1000</f>
        <v>0.4317209024889746</v>
      </c>
      <c r="AU130" s="57">
        <f>'Premissas de Custo'!$D125*'Premissas de Custo'!AX125/1000</f>
        <v>0.4317209024889746</v>
      </c>
      <c r="AV130" s="57">
        <f>'Premissas de Custo'!$D125*'Premissas de Custo'!AY125/1000</f>
        <v>0.4317209024889746</v>
      </c>
      <c r="AW130" s="57">
        <f>'Premissas de Custo'!$D125*'Premissas de Custo'!AZ125/1000</f>
        <v>0.4317209024889746</v>
      </c>
      <c r="AX130" s="57">
        <f>'Premissas de Custo'!$D125*'Premissas de Custo'!BA125/1000</f>
        <v>0.4317209024889746</v>
      </c>
      <c r="AY130" s="57">
        <f>'Premissas de Custo'!$D125*'Premissas de Custo'!BB125/1000</f>
        <v>0.4317209024889746</v>
      </c>
      <c r="AZ130" s="57">
        <f>'Premissas de Custo'!$D125*'Premissas de Custo'!BC125/1000</f>
        <v>0.4317209024889746</v>
      </c>
      <c r="BA130" s="57">
        <f>'Premissas de Custo'!$D125*'Premissas de Custo'!BD125/1000</f>
        <v>0.4317209024889746</v>
      </c>
      <c r="BB130" s="57">
        <f>'Premissas de Custo'!$D125*'Premissas de Custo'!BE125/1000</f>
        <v>0.4317209024889746</v>
      </c>
      <c r="BC130" s="57">
        <f>'Premissas de Custo'!$D125*'Premissas de Custo'!BF125/1000</f>
        <v>0.4317209024889746</v>
      </c>
      <c r="BD130" s="57">
        <f>'Premissas de Custo'!$D125*'Premissas de Custo'!BG125/1000</f>
        <v>0.4317209024889746</v>
      </c>
      <c r="BE130" s="57">
        <f>'Premissas de Custo'!$D125*'Premissas de Custo'!BH125/1000</f>
        <v>0.4317209024889746</v>
      </c>
      <c r="BF130" s="57">
        <f>'Premissas de Custo'!$D125*'Premissas de Custo'!BI125/1000</f>
        <v>0.4317209024889746</v>
      </c>
      <c r="BG130" s="57">
        <f>'Premissas de Custo'!$D125*'Premissas de Custo'!BJ125/1000</f>
        <v>0.4317209024889746</v>
      </c>
      <c r="BH130" s="57">
        <f>'Premissas de Custo'!$D125*'Premissas de Custo'!BK125/1000</f>
        <v>0.4317209024889746</v>
      </c>
      <c r="BI130" s="57">
        <f>'Premissas de Custo'!$D125*'Premissas de Custo'!BL125/1000</f>
        <v>0.4317209024889746</v>
      </c>
      <c r="BJ130" s="57">
        <f>'Premissas de Custo'!$D125*'Premissas de Custo'!BM125/1000</f>
        <v>0.4317209024889746</v>
      </c>
      <c r="BK130" s="57">
        <f>'Premissas de Custo'!$D125*'Premissas de Custo'!BN125/1000</f>
        <v>0.4317209024889746</v>
      </c>
      <c r="BL130" s="57">
        <f>'Premissas de Custo'!$D125*'Premissas de Custo'!BO125/1000</f>
        <v>0.4317209024889746</v>
      </c>
      <c r="BM130" s="57">
        <f>'Premissas de Custo'!$D125*'Premissas de Custo'!BP125/1000</f>
        <v>0.4317209024889746</v>
      </c>
      <c r="BN130" s="57">
        <f>'Premissas de Custo'!$D125*'Premissas de Custo'!BQ125/1000</f>
        <v>0.4317209024889746</v>
      </c>
      <c r="BO130" s="57">
        <f>'Premissas de Custo'!$D125*'Premissas de Custo'!BR125/1000</f>
        <v>0.4317209024889746</v>
      </c>
      <c r="BP130" s="57">
        <f>'Premissas de Custo'!$D125*'Premissas de Custo'!BS125/1000</f>
        <v>0.4317209024889746</v>
      </c>
      <c r="BQ130" s="319"/>
    </row>
    <row r="131" spans="1:69" ht="14.4" x14ac:dyDescent="0.3">
      <c r="A131" s="66"/>
      <c r="B131" s="82" t="s">
        <v>165</v>
      </c>
      <c r="C131" s="63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319"/>
    </row>
    <row r="132" spans="1:69" ht="14.4" x14ac:dyDescent="0.3">
      <c r="A132" s="66"/>
      <c r="B132" s="83" t="s">
        <v>166</v>
      </c>
      <c r="C132" s="63" t="s">
        <v>8</v>
      </c>
      <c r="D132" s="57"/>
      <c r="E132" s="57"/>
      <c r="F132" s="57"/>
      <c r="G132" s="57"/>
      <c r="H132" s="57"/>
      <c r="I132" s="57"/>
      <c r="J132" s="57"/>
      <c r="K132" s="57">
        <f>'Premissas de Custo'!$D127*'Premissas de Custo'!N127/1000</f>
        <v>0.54485490684657656</v>
      </c>
      <c r="L132" s="57">
        <f>'Premissas de Custo'!$D127*'Premissas de Custo'!O127/1000</f>
        <v>0.54485490684657656</v>
      </c>
      <c r="M132" s="57">
        <f>'Premissas de Custo'!$D127*'Premissas de Custo'!P127/1000</f>
        <v>0.54485490684657656</v>
      </c>
      <c r="N132" s="57">
        <f>'Premissas de Custo'!$D127*'Premissas de Custo'!Q127/1000</f>
        <v>0.54485490684657656</v>
      </c>
      <c r="O132" s="57">
        <f>'Premissas de Custo'!$D127*'Premissas de Custo'!R127/1000</f>
        <v>0.54485490684657656</v>
      </c>
      <c r="P132" s="57">
        <f>'Premissas de Custo'!$D127*'Premissas de Custo'!S127/1000</f>
        <v>0.54485490684657656</v>
      </c>
      <c r="Q132" s="57">
        <f>'Premissas de Custo'!$D127*'Premissas de Custo'!T127/1000</f>
        <v>0.54485490684657656</v>
      </c>
      <c r="R132" s="57">
        <f>'Premissas de Custo'!$D127*'Premissas de Custo'!U127/1000</f>
        <v>0.54485490684657656</v>
      </c>
      <c r="S132" s="57">
        <f>'Premissas de Custo'!$D127*'Premissas de Custo'!V127/1000</f>
        <v>0.54485490684657656</v>
      </c>
      <c r="T132" s="57">
        <f>'Premissas de Custo'!$D127*'Premissas de Custo'!W127/1000</f>
        <v>0.54485490684657656</v>
      </c>
      <c r="U132" s="57">
        <f>'Premissas de Custo'!$D127*'Premissas de Custo'!X127/1000</f>
        <v>0.54485490684657656</v>
      </c>
      <c r="V132" s="57">
        <f>'Premissas de Custo'!$D127*'Premissas de Custo'!Y127/1000</f>
        <v>0.54485490684657656</v>
      </c>
      <c r="W132" s="57">
        <f>'Premissas de Custo'!$D127*'Premissas de Custo'!Z127/1000</f>
        <v>0.54485490684657656</v>
      </c>
      <c r="X132" s="57">
        <f>'Premissas de Custo'!$D127*'Premissas de Custo'!AA127/1000</f>
        <v>0.54485490684657656</v>
      </c>
      <c r="Y132" s="57">
        <f>'Premissas de Custo'!$D127*'Premissas de Custo'!AB127/1000</f>
        <v>0.54485490684657656</v>
      </c>
      <c r="Z132" s="57">
        <f>'Premissas de Custo'!$D127*'Premissas de Custo'!AC127/1000</f>
        <v>0.54485490684657656</v>
      </c>
      <c r="AA132" s="57">
        <f>'Premissas de Custo'!$D127*'Premissas de Custo'!AD127/1000</f>
        <v>0.54485490684657656</v>
      </c>
      <c r="AB132" s="57">
        <f>'Premissas de Custo'!$D127*'Premissas de Custo'!AE127/1000</f>
        <v>0.54485490684657656</v>
      </c>
      <c r="AC132" s="57">
        <f>'Premissas de Custo'!$D127*'Premissas de Custo'!AF127/1000</f>
        <v>0.54485490684657656</v>
      </c>
      <c r="AD132" s="57">
        <f>'Premissas de Custo'!$D127*'Premissas de Custo'!AG127/1000</f>
        <v>0.54485490684657656</v>
      </c>
      <c r="AE132" s="57">
        <f>'Premissas de Custo'!$D127*'Premissas de Custo'!AH127/1000</f>
        <v>0.54485490684657656</v>
      </c>
      <c r="AF132" s="57">
        <f>'Premissas de Custo'!$D127*'Premissas de Custo'!AI127/1000</f>
        <v>0.54485490684657656</v>
      </c>
      <c r="AG132" s="57">
        <f>'Premissas de Custo'!$D127*'Premissas de Custo'!AJ127/1000</f>
        <v>0.54485490684657656</v>
      </c>
      <c r="AH132" s="57">
        <f>'Premissas de Custo'!$D127*'Premissas de Custo'!AK127/1000</f>
        <v>0.54485490684657656</v>
      </c>
      <c r="AI132" s="57">
        <f>'Premissas de Custo'!$D127*'Premissas de Custo'!AL127/1000</f>
        <v>0.54485490684657656</v>
      </c>
      <c r="AJ132" s="57">
        <f>'Premissas de Custo'!$D127*'Premissas de Custo'!AM127/1000</f>
        <v>0.54485490684657656</v>
      </c>
      <c r="AK132" s="57">
        <f>'Premissas de Custo'!$D127*'Premissas de Custo'!AN127/1000</f>
        <v>0.54485490684657656</v>
      </c>
      <c r="AL132" s="57">
        <f>'Premissas de Custo'!$D127*'Premissas de Custo'!AO127/1000</f>
        <v>0.54485490684657656</v>
      </c>
      <c r="AM132" s="57">
        <f>'Premissas de Custo'!$D127*'Premissas de Custo'!AP127/1000</f>
        <v>0.54485490684657656</v>
      </c>
      <c r="AN132" s="57">
        <f>'Premissas de Custo'!$D127*'Premissas de Custo'!AQ127/1000</f>
        <v>0.54485490684657656</v>
      </c>
      <c r="AO132" s="57">
        <f>'Premissas de Custo'!$D127*'Premissas de Custo'!AR127/1000</f>
        <v>0.54485490684657656</v>
      </c>
      <c r="AP132" s="57">
        <f>'Premissas de Custo'!$D127*'Premissas de Custo'!AS127/1000</f>
        <v>0.54485490684657656</v>
      </c>
      <c r="AQ132" s="57">
        <f>'Premissas de Custo'!$D127*'Premissas de Custo'!AT127/1000</f>
        <v>0.54485490684657656</v>
      </c>
      <c r="AR132" s="57">
        <f>'Premissas de Custo'!$D127*'Premissas de Custo'!AU127/1000</f>
        <v>0.54485490684657656</v>
      </c>
      <c r="AS132" s="57">
        <f>'Premissas de Custo'!$D127*'Premissas de Custo'!AV127/1000</f>
        <v>0.54485490684657656</v>
      </c>
      <c r="AT132" s="57">
        <f>'Premissas de Custo'!$D127*'Premissas de Custo'!AW127/1000</f>
        <v>0.54485490684657656</v>
      </c>
      <c r="AU132" s="57">
        <f>'Premissas de Custo'!$D127*'Premissas de Custo'!AX127/1000</f>
        <v>0.54485490684657656</v>
      </c>
      <c r="AV132" s="57">
        <f>'Premissas de Custo'!$D127*'Premissas de Custo'!AY127/1000</f>
        <v>0.54485490684657656</v>
      </c>
      <c r="AW132" s="57">
        <f>'Premissas de Custo'!$D127*'Premissas de Custo'!AZ127/1000</f>
        <v>0.54485490684657656</v>
      </c>
      <c r="AX132" s="57">
        <f>'Premissas de Custo'!$D127*'Premissas de Custo'!BA127/1000</f>
        <v>0.54485490684657656</v>
      </c>
      <c r="AY132" s="57">
        <f>'Premissas de Custo'!$D127*'Premissas de Custo'!BB127/1000</f>
        <v>0.54485490684657656</v>
      </c>
      <c r="AZ132" s="57">
        <f>'Premissas de Custo'!$D127*'Premissas de Custo'!BC127/1000</f>
        <v>0.54485490684657656</v>
      </c>
      <c r="BA132" s="57">
        <f>'Premissas de Custo'!$D127*'Premissas de Custo'!BD127/1000</f>
        <v>0.54485490684657656</v>
      </c>
      <c r="BB132" s="57">
        <f>'Premissas de Custo'!$D127*'Premissas de Custo'!BE127/1000</f>
        <v>0.54485490684657656</v>
      </c>
      <c r="BC132" s="57">
        <f>'Premissas de Custo'!$D127*'Premissas de Custo'!BF127/1000</f>
        <v>0.54485490684657656</v>
      </c>
      <c r="BD132" s="57">
        <f>'Premissas de Custo'!$D127*'Premissas de Custo'!BG127/1000</f>
        <v>0.54485490684657656</v>
      </c>
      <c r="BE132" s="57">
        <f>'Premissas de Custo'!$D127*'Premissas de Custo'!BH127/1000</f>
        <v>0.54485490684657656</v>
      </c>
      <c r="BF132" s="57">
        <f>'Premissas de Custo'!$D127*'Premissas de Custo'!BI127/1000</f>
        <v>0.54485490684657656</v>
      </c>
      <c r="BG132" s="57">
        <f>'Premissas de Custo'!$D127*'Premissas de Custo'!BJ127/1000</f>
        <v>0.54485490684657656</v>
      </c>
      <c r="BH132" s="57">
        <f>'Premissas de Custo'!$D127*'Premissas de Custo'!BK127/1000</f>
        <v>0.54485490684657656</v>
      </c>
      <c r="BI132" s="57">
        <f>'Premissas de Custo'!$D127*'Premissas de Custo'!BL127/1000</f>
        <v>0.54485490684657656</v>
      </c>
      <c r="BJ132" s="57">
        <f>'Premissas de Custo'!$D127*'Premissas de Custo'!BM127/1000</f>
        <v>0.54485490684657656</v>
      </c>
      <c r="BK132" s="57">
        <f>'Premissas de Custo'!$D127*'Premissas de Custo'!BN127/1000</f>
        <v>0.54485490684657656</v>
      </c>
      <c r="BL132" s="57">
        <f>'Premissas de Custo'!$D127*'Premissas de Custo'!BO127/1000</f>
        <v>0.54485490684657656</v>
      </c>
      <c r="BM132" s="57">
        <f>'Premissas de Custo'!$D127*'Premissas de Custo'!BP127/1000</f>
        <v>0.54485490684657656</v>
      </c>
      <c r="BN132" s="57">
        <f>'Premissas de Custo'!$D127*'Premissas de Custo'!BQ127/1000</f>
        <v>0.54485490684657656</v>
      </c>
      <c r="BO132" s="57">
        <f>'Premissas de Custo'!$D127*'Premissas de Custo'!BR127/1000</f>
        <v>0.54485490684657656</v>
      </c>
      <c r="BP132" s="57">
        <f>'Premissas de Custo'!$D127*'Premissas de Custo'!BS127/1000</f>
        <v>0.54485490684657656</v>
      </c>
      <c r="BQ132" s="319"/>
    </row>
    <row r="133" spans="1:69" ht="14.4" x14ac:dyDescent="0.3">
      <c r="A133" s="66"/>
      <c r="B133" s="83" t="s">
        <v>167</v>
      </c>
      <c r="C133" s="63" t="s">
        <v>8</v>
      </c>
      <c r="D133" s="57"/>
      <c r="E133" s="57"/>
      <c r="F133" s="57"/>
      <c r="G133" s="57"/>
      <c r="H133" s="57"/>
      <c r="I133" s="57"/>
      <c r="J133" s="57"/>
      <c r="K133" s="57">
        <f>'Premissas de Custo'!$D128*'Premissas de Custo'!N128/1000</f>
        <v>0.21080072877134368</v>
      </c>
      <c r="L133" s="57">
        <f>'Premissas de Custo'!$D128*'Premissas de Custo'!O128/1000</f>
        <v>0.21080072877134368</v>
      </c>
      <c r="M133" s="57">
        <f>'Premissas de Custo'!$D128*'Premissas de Custo'!P128/1000</f>
        <v>0.21080072877134368</v>
      </c>
      <c r="N133" s="57">
        <f>'Premissas de Custo'!$D128*'Premissas de Custo'!Q128/1000</f>
        <v>0.21080072877134368</v>
      </c>
      <c r="O133" s="57">
        <f>'Premissas de Custo'!$D128*'Premissas de Custo'!R128/1000</f>
        <v>0.21080072877134368</v>
      </c>
      <c r="P133" s="57">
        <f>'Premissas de Custo'!$D128*'Premissas de Custo'!S128/1000</f>
        <v>0.21080072877134368</v>
      </c>
      <c r="Q133" s="57">
        <f>'Premissas de Custo'!$D128*'Premissas de Custo'!T128/1000</f>
        <v>0.21080072877134368</v>
      </c>
      <c r="R133" s="57">
        <f>'Premissas de Custo'!$D128*'Premissas de Custo'!U128/1000</f>
        <v>0.21080072877134368</v>
      </c>
      <c r="S133" s="57">
        <f>'Premissas de Custo'!$D128*'Premissas de Custo'!V128/1000</f>
        <v>0.21080072877134368</v>
      </c>
      <c r="T133" s="57">
        <f>'Premissas de Custo'!$D128*'Premissas de Custo'!W128/1000</f>
        <v>0.21080072877134368</v>
      </c>
      <c r="U133" s="57">
        <f>'Premissas de Custo'!$D128*'Premissas de Custo'!X128/1000</f>
        <v>0.21080072877134368</v>
      </c>
      <c r="V133" s="57">
        <f>'Premissas de Custo'!$D128*'Premissas de Custo'!Y128/1000</f>
        <v>0.21080072877134368</v>
      </c>
      <c r="W133" s="57">
        <f>'Premissas de Custo'!$D128*'Premissas de Custo'!Z128/1000</f>
        <v>0.21080072877134368</v>
      </c>
      <c r="X133" s="57">
        <f>'Premissas de Custo'!$D128*'Premissas de Custo'!AA128/1000</f>
        <v>0.21080072877134368</v>
      </c>
      <c r="Y133" s="57">
        <f>'Premissas de Custo'!$D128*'Premissas de Custo'!AB128/1000</f>
        <v>0.21080072877134368</v>
      </c>
      <c r="Z133" s="57">
        <f>'Premissas de Custo'!$D128*'Premissas de Custo'!AC128/1000</f>
        <v>0.21080072877134368</v>
      </c>
      <c r="AA133" s="57">
        <f>'Premissas de Custo'!$D128*'Premissas de Custo'!AD128/1000</f>
        <v>0.21080072877134368</v>
      </c>
      <c r="AB133" s="57">
        <f>'Premissas de Custo'!$D128*'Premissas de Custo'!AE128/1000</f>
        <v>0.21080072877134368</v>
      </c>
      <c r="AC133" s="57">
        <f>'Premissas de Custo'!$D128*'Premissas de Custo'!AF128/1000</f>
        <v>0.21080072877134368</v>
      </c>
      <c r="AD133" s="57">
        <f>'Premissas de Custo'!$D128*'Premissas de Custo'!AG128/1000</f>
        <v>0.21080072877134368</v>
      </c>
      <c r="AE133" s="57">
        <f>'Premissas de Custo'!$D128*'Premissas de Custo'!AH128/1000</f>
        <v>0.21080072877134368</v>
      </c>
      <c r="AF133" s="57">
        <f>'Premissas de Custo'!$D128*'Premissas de Custo'!AI128/1000</f>
        <v>0.21080072877134368</v>
      </c>
      <c r="AG133" s="57">
        <f>'Premissas de Custo'!$D128*'Premissas de Custo'!AJ128/1000</f>
        <v>0.21080072877134368</v>
      </c>
      <c r="AH133" s="57">
        <f>'Premissas de Custo'!$D128*'Premissas de Custo'!AK128/1000</f>
        <v>0.21080072877134368</v>
      </c>
      <c r="AI133" s="57">
        <f>'Premissas de Custo'!$D128*'Premissas de Custo'!AL128/1000</f>
        <v>0.21080072877134368</v>
      </c>
      <c r="AJ133" s="57">
        <f>'Premissas de Custo'!$D128*'Premissas de Custo'!AM128/1000</f>
        <v>0.21080072877134368</v>
      </c>
      <c r="AK133" s="57">
        <f>'Premissas de Custo'!$D128*'Premissas de Custo'!AN128/1000</f>
        <v>0.21080072877134368</v>
      </c>
      <c r="AL133" s="57">
        <f>'Premissas de Custo'!$D128*'Premissas de Custo'!AO128/1000</f>
        <v>0.21080072877134368</v>
      </c>
      <c r="AM133" s="57">
        <f>'Premissas de Custo'!$D128*'Premissas de Custo'!AP128/1000</f>
        <v>0.21080072877134368</v>
      </c>
      <c r="AN133" s="57">
        <f>'Premissas de Custo'!$D128*'Premissas de Custo'!AQ128/1000</f>
        <v>0.21080072877134368</v>
      </c>
      <c r="AO133" s="57">
        <f>'Premissas de Custo'!$D128*'Premissas de Custo'!AR128/1000</f>
        <v>0.21080072877134368</v>
      </c>
      <c r="AP133" s="57">
        <f>'Premissas de Custo'!$D128*'Premissas de Custo'!AS128/1000</f>
        <v>0.21080072877134368</v>
      </c>
      <c r="AQ133" s="57">
        <f>'Premissas de Custo'!$D128*'Premissas de Custo'!AT128/1000</f>
        <v>0.21080072877134368</v>
      </c>
      <c r="AR133" s="57">
        <f>'Premissas de Custo'!$D128*'Premissas de Custo'!AU128/1000</f>
        <v>0.21080072877134368</v>
      </c>
      <c r="AS133" s="57">
        <f>'Premissas de Custo'!$D128*'Premissas de Custo'!AV128/1000</f>
        <v>0.21080072877134368</v>
      </c>
      <c r="AT133" s="57">
        <f>'Premissas de Custo'!$D128*'Premissas de Custo'!AW128/1000</f>
        <v>0.21080072877134368</v>
      </c>
      <c r="AU133" s="57">
        <f>'Premissas de Custo'!$D128*'Premissas de Custo'!AX128/1000</f>
        <v>0.21080072877134368</v>
      </c>
      <c r="AV133" s="57">
        <f>'Premissas de Custo'!$D128*'Premissas de Custo'!AY128/1000</f>
        <v>0.21080072877134368</v>
      </c>
      <c r="AW133" s="57">
        <f>'Premissas de Custo'!$D128*'Premissas de Custo'!AZ128/1000</f>
        <v>0.21080072877134368</v>
      </c>
      <c r="AX133" s="57">
        <f>'Premissas de Custo'!$D128*'Premissas de Custo'!BA128/1000</f>
        <v>0.21080072877134368</v>
      </c>
      <c r="AY133" s="57">
        <f>'Premissas de Custo'!$D128*'Premissas de Custo'!BB128/1000</f>
        <v>0.21080072877134368</v>
      </c>
      <c r="AZ133" s="57">
        <f>'Premissas de Custo'!$D128*'Premissas de Custo'!BC128/1000</f>
        <v>0.21080072877134368</v>
      </c>
      <c r="BA133" s="57">
        <f>'Premissas de Custo'!$D128*'Premissas de Custo'!BD128/1000</f>
        <v>0.21080072877134368</v>
      </c>
      <c r="BB133" s="57">
        <f>'Premissas de Custo'!$D128*'Premissas de Custo'!BE128/1000</f>
        <v>0.21080072877134368</v>
      </c>
      <c r="BC133" s="57">
        <f>'Premissas de Custo'!$D128*'Premissas de Custo'!BF128/1000</f>
        <v>0.21080072877134368</v>
      </c>
      <c r="BD133" s="57">
        <f>'Premissas de Custo'!$D128*'Premissas de Custo'!BG128/1000</f>
        <v>0.21080072877134368</v>
      </c>
      <c r="BE133" s="57">
        <f>'Premissas de Custo'!$D128*'Premissas de Custo'!BH128/1000</f>
        <v>0.21080072877134368</v>
      </c>
      <c r="BF133" s="57">
        <f>'Premissas de Custo'!$D128*'Premissas de Custo'!BI128/1000</f>
        <v>0.21080072877134368</v>
      </c>
      <c r="BG133" s="57">
        <f>'Premissas de Custo'!$D128*'Premissas de Custo'!BJ128/1000</f>
        <v>0.21080072877134368</v>
      </c>
      <c r="BH133" s="57">
        <f>'Premissas de Custo'!$D128*'Premissas de Custo'!BK128/1000</f>
        <v>0.21080072877134368</v>
      </c>
      <c r="BI133" s="57">
        <f>'Premissas de Custo'!$D128*'Premissas de Custo'!BL128/1000</f>
        <v>0.21080072877134368</v>
      </c>
      <c r="BJ133" s="57">
        <f>'Premissas de Custo'!$D128*'Premissas de Custo'!BM128/1000</f>
        <v>0.21080072877134368</v>
      </c>
      <c r="BK133" s="57">
        <f>'Premissas de Custo'!$D128*'Premissas de Custo'!BN128/1000</f>
        <v>0.21080072877134368</v>
      </c>
      <c r="BL133" s="57">
        <f>'Premissas de Custo'!$D128*'Premissas de Custo'!BO128/1000</f>
        <v>0.21080072877134368</v>
      </c>
      <c r="BM133" s="57">
        <f>'Premissas de Custo'!$D128*'Premissas de Custo'!BP128/1000</f>
        <v>0.21080072877134368</v>
      </c>
      <c r="BN133" s="57">
        <f>'Premissas de Custo'!$D128*'Premissas de Custo'!BQ128/1000</f>
        <v>0.21080072877134368</v>
      </c>
      <c r="BO133" s="57">
        <f>'Premissas de Custo'!$D128*'Premissas de Custo'!BR128/1000</f>
        <v>0.21080072877134368</v>
      </c>
      <c r="BP133" s="57">
        <f>'Premissas de Custo'!$D128*'Premissas de Custo'!BS128/1000</f>
        <v>0.21080072877134368</v>
      </c>
      <c r="BQ133" s="319"/>
    </row>
    <row r="134" spans="1:69" ht="14.4" x14ac:dyDescent="0.3">
      <c r="A134" s="66"/>
      <c r="B134" s="83" t="s">
        <v>131</v>
      </c>
      <c r="C134" s="63" t="s">
        <v>8</v>
      </c>
      <c r="D134" s="57"/>
      <c r="E134" s="57"/>
      <c r="F134" s="57"/>
      <c r="G134" s="57"/>
      <c r="H134" s="57"/>
      <c r="I134" s="57"/>
      <c r="J134" s="57"/>
      <c r="K134" s="57">
        <f>'Premissas de Custo'!$D129*'Premissas de Custo'!N129/1000</f>
        <v>0.40088369516833361</v>
      </c>
      <c r="L134" s="57">
        <f>'Premissas de Custo'!$D129*'Premissas de Custo'!O129/1000</f>
        <v>0.40088369516833361</v>
      </c>
      <c r="M134" s="57">
        <f>'Premissas de Custo'!$D129*'Premissas de Custo'!P129/1000</f>
        <v>0.40088369516833361</v>
      </c>
      <c r="N134" s="57">
        <f>'Premissas de Custo'!$D129*'Premissas de Custo'!Q129/1000</f>
        <v>0.60132554275250039</v>
      </c>
      <c r="O134" s="57">
        <f>'Premissas de Custo'!$D129*'Premissas de Custo'!R129/1000</f>
        <v>0.60132554275250039</v>
      </c>
      <c r="P134" s="57">
        <f>'Premissas de Custo'!$D129*'Premissas de Custo'!S129/1000</f>
        <v>0.60132554275250039</v>
      </c>
      <c r="Q134" s="57">
        <f>'Premissas de Custo'!$D129*'Premissas de Custo'!T129/1000</f>
        <v>0.60132554275250039</v>
      </c>
      <c r="R134" s="57">
        <f>'Premissas de Custo'!$D129*'Premissas de Custo'!U129/1000</f>
        <v>0.60132554275250039</v>
      </c>
      <c r="S134" s="57">
        <f>'Premissas de Custo'!$D129*'Premissas de Custo'!V129/1000</f>
        <v>0.60132554275250039</v>
      </c>
      <c r="T134" s="57">
        <f>'Premissas de Custo'!$D129*'Premissas de Custo'!W129/1000</f>
        <v>0.60132554275250039</v>
      </c>
      <c r="U134" s="57">
        <f>'Premissas de Custo'!$D129*'Premissas de Custo'!X129/1000</f>
        <v>0.60132554275250039</v>
      </c>
      <c r="V134" s="57">
        <f>'Premissas de Custo'!$D129*'Premissas de Custo'!Y129/1000</f>
        <v>0.60132554275250039</v>
      </c>
      <c r="W134" s="57">
        <f>'Premissas de Custo'!$D129*'Premissas de Custo'!Z129/1000</f>
        <v>0.60132554275250039</v>
      </c>
      <c r="X134" s="57">
        <f>'Premissas de Custo'!$D129*'Premissas de Custo'!AA129/1000</f>
        <v>0.60132554275250039</v>
      </c>
      <c r="Y134" s="57">
        <f>'Premissas de Custo'!$D129*'Premissas de Custo'!AB129/1000</f>
        <v>0.60132554275250039</v>
      </c>
      <c r="Z134" s="57">
        <f>'Premissas de Custo'!$D129*'Premissas de Custo'!AC129/1000</f>
        <v>0.60132554275250039</v>
      </c>
      <c r="AA134" s="57">
        <f>'Premissas de Custo'!$D129*'Premissas de Custo'!AD129/1000</f>
        <v>0.60132554275250039</v>
      </c>
      <c r="AB134" s="57">
        <f>'Premissas de Custo'!$D129*'Premissas de Custo'!AE129/1000</f>
        <v>0.60132554275250039</v>
      </c>
      <c r="AC134" s="57">
        <f>'Premissas de Custo'!$D129*'Premissas de Custo'!AF129/1000</f>
        <v>0.60132554275250039</v>
      </c>
      <c r="AD134" s="57">
        <f>'Premissas de Custo'!$D129*'Premissas de Custo'!AG129/1000</f>
        <v>0.60132554275250039</v>
      </c>
      <c r="AE134" s="57">
        <f>'Premissas de Custo'!$D129*'Premissas de Custo'!AH129/1000</f>
        <v>0.60132554275250039</v>
      </c>
      <c r="AF134" s="57">
        <f>'Premissas de Custo'!$D129*'Premissas de Custo'!AI129/1000</f>
        <v>0.60132554275250039</v>
      </c>
      <c r="AG134" s="57">
        <f>'Premissas de Custo'!$D129*'Premissas de Custo'!AJ129/1000</f>
        <v>0.60132554275250039</v>
      </c>
      <c r="AH134" s="57">
        <f>'Premissas de Custo'!$D129*'Premissas de Custo'!AK129/1000</f>
        <v>0.60132554275250039</v>
      </c>
      <c r="AI134" s="57">
        <f>'Premissas de Custo'!$D129*'Premissas de Custo'!AL129/1000</f>
        <v>0.60132554275250039</v>
      </c>
      <c r="AJ134" s="57">
        <f>'Premissas de Custo'!$D129*'Premissas de Custo'!AM129/1000</f>
        <v>0.60132554275250039</v>
      </c>
      <c r="AK134" s="57">
        <f>'Premissas de Custo'!$D129*'Premissas de Custo'!AN129/1000</f>
        <v>0.60132554275250039</v>
      </c>
      <c r="AL134" s="57">
        <f>'Premissas de Custo'!$D129*'Premissas de Custo'!AO129/1000</f>
        <v>0.60132554275250039</v>
      </c>
      <c r="AM134" s="57">
        <f>'Premissas de Custo'!$D129*'Premissas de Custo'!AP129/1000</f>
        <v>0.60132554275250039</v>
      </c>
      <c r="AN134" s="57">
        <f>'Premissas de Custo'!$D129*'Premissas de Custo'!AQ129/1000</f>
        <v>0.60132554275250039</v>
      </c>
      <c r="AO134" s="57">
        <f>'Premissas de Custo'!$D129*'Premissas de Custo'!AR129/1000</f>
        <v>0.60132554275250039</v>
      </c>
      <c r="AP134" s="57">
        <f>'Premissas de Custo'!$D129*'Premissas de Custo'!AS129/1000</f>
        <v>0.60132554275250039</v>
      </c>
      <c r="AQ134" s="57">
        <f>'Premissas de Custo'!$D129*'Premissas de Custo'!AT129/1000</f>
        <v>0.60132554275250039</v>
      </c>
      <c r="AR134" s="57">
        <f>'Premissas de Custo'!$D129*'Premissas de Custo'!AU129/1000</f>
        <v>0.60132554275250039</v>
      </c>
      <c r="AS134" s="57">
        <f>'Premissas de Custo'!$D129*'Premissas de Custo'!AV129/1000</f>
        <v>0.60132554275250039</v>
      </c>
      <c r="AT134" s="57">
        <f>'Premissas de Custo'!$D129*'Premissas de Custo'!AW129/1000</f>
        <v>0.60132554275250039</v>
      </c>
      <c r="AU134" s="57">
        <f>'Premissas de Custo'!$D129*'Premissas de Custo'!AX129/1000</f>
        <v>0.60132554275250039</v>
      </c>
      <c r="AV134" s="57">
        <f>'Premissas de Custo'!$D129*'Premissas de Custo'!AY129/1000</f>
        <v>0.60132554275250039</v>
      </c>
      <c r="AW134" s="57">
        <f>'Premissas de Custo'!$D129*'Premissas de Custo'!AZ129/1000</f>
        <v>0.60132554275250039</v>
      </c>
      <c r="AX134" s="57">
        <f>'Premissas de Custo'!$D129*'Premissas de Custo'!BA129/1000</f>
        <v>0.60132554275250039</v>
      </c>
      <c r="AY134" s="57">
        <f>'Premissas de Custo'!$D129*'Premissas de Custo'!BB129/1000</f>
        <v>0.60132554275250039</v>
      </c>
      <c r="AZ134" s="57">
        <f>'Premissas de Custo'!$D129*'Premissas de Custo'!BC129/1000</f>
        <v>0.60132554275250039</v>
      </c>
      <c r="BA134" s="57">
        <f>'Premissas de Custo'!$D129*'Premissas de Custo'!BD129/1000</f>
        <v>0.60132554275250039</v>
      </c>
      <c r="BB134" s="57">
        <f>'Premissas de Custo'!$D129*'Premissas de Custo'!BE129/1000</f>
        <v>0.60132554275250039</v>
      </c>
      <c r="BC134" s="57">
        <f>'Premissas de Custo'!$D129*'Premissas de Custo'!BF129/1000</f>
        <v>0.60132554275250039</v>
      </c>
      <c r="BD134" s="57">
        <f>'Premissas de Custo'!$D129*'Premissas de Custo'!BG129/1000</f>
        <v>0.60132554275250039</v>
      </c>
      <c r="BE134" s="57">
        <f>'Premissas de Custo'!$D129*'Premissas de Custo'!BH129/1000</f>
        <v>0.60132554275250039</v>
      </c>
      <c r="BF134" s="57">
        <f>'Premissas de Custo'!$D129*'Premissas de Custo'!BI129/1000</f>
        <v>0.60132554275250039</v>
      </c>
      <c r="BG134" s="57">
        <f>'Premissas de Custo'!$D129*'Premissas de Custo'!BJ129/1000</f>
        <v>0.60132554275250039</v>
      </c>
      <c r="BH134" s="57">
        <f>'Premissas de Custo'!$D129*'Premissas de Custo'!BK129/1000</f>
        <v>0.60132554275250039</v>
      </c>
      <c r="BI134" s="57">
        <f>'Premissas de Custo'!$D129*'Premissas de Custo'!BL129/1000</f>
        <v>0.60132554275250039</v>
      </c>
      <c r="BJ134" s="57">
        <f>'Premissas de Custo'!$D129*'Premissas de Custo'!BM129/1000</f>
        <v>0.60132554275250039</v>
      </c>
      <c r="BK134" s="57">
        <f>'Premissas de Custo'!$D129*'Premissas de Custo'!BN129/1000</f>
        <v>0.60132554275250039</v>
      </c>
      <c r="BL134" s="57">
        <f>'Premissas de Custo'!$D129*'Premissas de Custo'!BO129/1000</f>
        <v>0.60132554275250039</v>
      </c>
      <c r="BM134" s="57">
        <f>'Premissas de Custo'!$D129*'Premissas de Custo'!BP129/1000</f>
        <v>0.60132554275250039</v>
      </c>
      <c r="BN134" s="57">
        <f>'Premissas de Custo'!$D129*'Premissas de Custo'!BQ129/1000</f>
        <v>0.60132554275250039</v>
      </c>
      <c r="BO134" s="57">
        <f>'Premissas de Custo'!$D129*'Premissas de Custo'!BR129/1000</f>
        <v>0.60132554275250039</v>
      </c>
      <c r="BP134" s="57">
        <f>'Premissas de Custo'!$D129*'Premissas de Custo'!BS129/1000</f>
        <v>0.60132554275250039</v>
      </c>
      <c r="BQ134" s="319"/>
    </row>
    <row r="135" spans="1:69" ht="14.4" x14ac:dyDescent="0.3">
      <c r="A135" s="66"/>
      <c r="B135" s="82" t="s">
        <v>168</v>
      </c>
      <c r="C135" s="63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319"/>
    </row>
    <row r="136" spans="1:69" ht="14.4" x14ac:dyDescent="0.3">
      <c r="A136" s="66"/>
      <c r="B136" s="83" t="s">
        <v>169</v>
      </c>
      <c r="C136" s="63" t="s">
        <v>8</v>
      </c>
      <c r="D136" s="57"/>
      <c r="E136" s="57"/>
      <c r="F136" s="57"/>
      <c r="G136" s="57"/>
      <c r="H136" s="57"/>
      <c r="I136" s="57"/>
      <c r="J136" s="57"/>
      <c r="K136" s="57">
        <f>'Premissas de Custo'!$D131*'Premissas de Custo'!N131/1000</f>
        <v>0.54485490684657656</v>
      </c>
      <c r="L136" s="57">
        <f>'Premissas de Custo'!$D131*'Premissas de Custo'!O131/1000</f>
        <v>0.54485490684657656</v>
      </c>
      <c r="M136" s="57">
        <f>'Premissas de Custo'!$D131*'Premissas de Custo'!P131/1000</f>
        <v>0.54485490684657656</v>
      </c>
      <c r="N136" s="57">
        <f>'Premissas de Custo'!$D131*'Premissas de Custo'!Q131/1000</f>
        <v>0.54485490684657656</v>
      </c>
      <c r="O136" s="57">
        <f>'Premissas de Custo'!$D131*'Premissas de Custo'!R131/1000</f>
        <v>0.54485490684657656</v>
      </c>
      <c r="P136" s="57">
        <f>'Premissas de Custo'!$D131*'Premissas de Custo'!S131/1000</f>
        <v>0.54485490684657656</v>
      </c>
      <c r="Q136" s="57">
        <f>'Premissas de Custo'!$D131*'Premissas de Custo'!T131/1000</f>
        <v>0.54485490684657656</v>
      </c>
      <c r="R136" s="57">
        <f>'Premissas de Custo'!$D131*'Premissas de Custo'!U131/1000</f>
        <v>0.54485490684657656</v>
      </c>
      <c r="S136" s="57">
        <f>'Premissas de Custo'!$D131*'Premissas de Custo'!V131/1000</f>
        <v>0.54485490684657656</v>
      </c>
      <c r="T136" s="57">
        <f>'Premissas de Custo'!$D131*'Premissas de Custo'!W131/1000</f>
        <v>0.54485490684657656</v>
      </c>
      <c r="U136" s="57">
        <f>'Premissas de Custo'!$D131*'Premissas de Custo'!X131/1000</f>
        <v>0.54485490684657656</v>
      </c>
      <c r="V136" s="57">
        <f>'Premissas de Custo'!$D131*'Premissas de Custo'!Y131/1000</f>
        <v>0.54485490684657656</v>
      </c>
      <c r="W136" s="57">
        <f>'Premissas de Custo'!$D131*'Premissas de Custo'!Z131/1000</f>
        <v>0.54485490684657656</v>
      </c>
      <c r="X136" s="57">
        <f>'Premissas de Custo'!$D131*'Premissas de Custo'!AA131/1000</f>
        <v>0.54485490684657656</v>
      </c>
      <c r="Y136" s="57">
        <f>'Premissas de Custo'!$D131*'Premissas de Custo'!AB131/1000</f>
        <v>0.54485490684657656</v>
      </c>
      <c r="Z136" s="57">
        <f>'Premissas de Custo'!$D131*'Premissas de Custo'!AC131/1000</f>
        <v>0.54485490684657656</v>
      </c>
      <c r="AA136" s="57">
        <f>'Premissas de Custo'!$D131*'Premissas de Custo'!AD131/1000</f>
        <v>0.54485490684657656</v>
      </c>
      <c r="AB136" s="57">
        <f>'Premissas de Custo'!$D131*'Premissas de Custo'!AE131/1000</f>
        <v>0.54485490684657656</v>
      </c>
      <c r="AC136" s="57">
        <f>'Premissas de Custo'!$D131*'Premissas de Custo'!AF131/1000</f>
        <v>0.54485490684657656</v>
      </c>
      <c r="AD136" s="57">
        <f>'Premissas de Custo'!$D131*'Premissas de Custo'!AG131/1000</f>
        <v>0.54485490684657656</v>
      </c>
      <c r="AE136" s="57">
        <f>'Premissas de Custo'!$D131*'Premissas de Custo'!AH131/1000</f>
        <v>0.54485490684657656</v>
      </c>
      <c r="AF136" s="57">
        <f>'Premissas de Custo'!$D131*'Premissas de Custo'!AI131/1000</f>
        <v>0.54485490684657656</v>
      </c>
      <c r="AG136" s="57">
        <f>'Premissas de Custo'!$D131*'Premissas de Custo'!AJ131/1000</f>
        <v>0.54485490684657656</v>
      </c>
      <c r="AH136" s="57">
        <f>'Premissas de Custo'!$D131*'Premissas de Custo'!AK131/1000</f>
        <v>0.54485490684657656</v>
      </c>
      <c r="AI136" s="57">
        <f>'Premissas de Custo'!$D131*'Premissas de Custo'!AL131/1000</f>
        <v>0.54485490684657656</v>
      </c>
      <c r="AJ136" s="57">
        <f>'Premissas de Custo'!$D131*'Premissas de Custo'!AM131/1000</f>
        <v>0.54485490684657656</v>
      </c>
      <c r="AK136" s="57">
        <f>'Premissas de Custo'!$D131*'Premissas de Custo'!AN131/1000</f>
        <v>0.54485490684657656</v>
      </c>
      <c r="AL136" s="57">
        <f>'Premissas de Custo'!$D131*'Premissas de Custo'!AO131/1000</f>
        <v>0.54485490684657656</v>
      </c>
      <c r="AM136" s="57">
        <f>'Premissas de Custo'!$D131*'Premissas de Custo'!AP131/1000</f>
        <v>0.54485490684657656</v>
      </c>
      <c r="AN136" s="57">
        <f>'Premissas de Custo'!$D131*'Premissas de Custo'!AQ131/1000</f>
        <v>0.54485490684657656</v>
      </c>
      <c r="AO136" s="57">
        <f>'Premissas de Custo'!$D131*'Premissas de Custo'!AR131/1000</f>
        <v>0.54485490684657656</v>
      </c>
      <c r="AP136" s="57">
        <f>'Premissas de Custo'!$D131*'Premissas de Custo'!AS131/1000</f>
        <v>0.54485490684657656</v>
      </c>
      <c r="AQ136" s="57">
        <f>'Premissas de Custo'!$D131*'Premissas de Custo'!AT131/1000</f>
        <v>0.54485490684657656</v>
      </c>
      <c r="AR136" s="57">
        <f>'Premissas de Custo'!$D131*'Premissas de Custo'!AU131/1000</f>
        <v>0.54485490684657656</v>
      </c>
      <c r="AS136" s="57">
        <f>'Premissas de Custo'!$D131*'Premissas de Custo'!AV131/1000</f>
        <v>0.54485490684657656</v>
      </c>
      <c r="AT136" s="57">
        <f>'Premissas de Custo'!$D131*'Premissas de Custo'!AW131/1000</f>
        <v>0.54485490684657656</v>
      </c>
      <c r="AU136" s="57">
        <f>'Premissas de Custo'!$D131*'Premissas de Custo'!AX131/1000</f>
        <v>0.54485490684657656</v>
      </c>
      <c r="AV136" s="57">
        <f>'Premissas de Custo'!$D131*'Premissas de Custo'!AY131/1000</f>
        <v>0.54485490684657656</v>
      </c>
      <c r="AW136" s="57">
        <f>'Premissas de Custo'!$D131*'Premissas de Custo'!AZ131/1000</f>
        <v>0.54485490684657656</v>
      </c>
      <c r="AX136" s="57">
        <f>'Premissas de Custo'!$D131*'Premissas de Custo'!BA131/1000</f>
        <v>0.54485490684657656</v>
      </c>
      <c r="AY136" s="57">
        <f>'Premissas de Custo'!$D131*'Premissas de Custo'!BB131/1000</f>
        <v>0.54485490684657656</v>
      </c>
      <c r="AZ136" s="57">
        <f>'Premissas de Custo'!$D131*'Premissas de Custo'!BC131/1000</f>
        <v>0.54485490684657656</v>
      </c>
      <c r="BA136" s="57">
        <f>'Premissas de Custo'!$D131*'Premissas de Custo'!BD131/1000</f>
        <v>0.54485490684657656</v>
      </c>
      <c r="BB136" s="57">
        <f>'Premissas de Custo'!$D131*'Premissas de Custo'!BE131/1000</f>
        <v>0.54485490684657656</v>
      </c>
      <c r="BC136" s="57">
        <f>'Premissas de Custo'!$D131*'Premissas de Custo'!BF131/1000</f>
        <v>0.54485490684657656</v>
      </c>
      <c r="BD136" s="57">
        <f>'Premissas de Custo'!$D131*'Premissas de Custo'!BG131/1000</f>
        <v>0.54485490684657656</v>
      </c>
      <c r="BE136" s="57">
        <f>'Premissas de Custo'!$D131*'Premissas de Custo'!BH131/1000</f>
        <v>0.54485490684657656</v>
      </c>
      <c r="BF136" s="57">
        <f>'Premissas de Custo'!$D131*'Premissas de Custo'!BI131/1000</f>
        <v>0.54485490684657656</v>
      </c>
      <c r="BG136" s="57">
        <f>'Premissas de Custo'!$D131*'Premissas de Custo'!BJ131/1000</f>
        <v>0.54485490684657656</v>
      </c>
      <c r="BH136" s="57">
        <f>'Premissas de Custo'!$D131*'Premissas de Custo'!BK131/1000</f>
        <v>0.54485490684657656</v>
      </c>
      <c r="BI136" s="57">
        <f>'Premissas de Custo'!$D131*'Premissas de Custo'!BL131/1000</f>
        <v>0.54485490684657656</v>
      </c>
      <c r="BJ136" s="57">
        <f>'Premissas de Custo'!$D131*'Premissas de Custo'!BM131/1000</f>
        <v>0.54485490684657656</v>
      </c>
      <c r="BK136" s="57">
        <f>'Premissas de Custo'!$D131*'Premissas de Custo'!BN131/1000</f>
        <v>0.54485490684657656</v>
      </c>
      <c r="BL136" s="57">
        <f>'Premissas de Custo'!$D131*'Premissas de Custo'!BO131/1000</f>
        <v>0.54485490684657656</v>
      </c>
      <c r="BM136" s="57">
        <f>'Premissas de Custo'!$D131*'Premissas de Custo'!BP131/1000</f>
        <v>0.54485490684657656</v>
      </c>
      <c r="BN136" s="57">
        <f>'Premissas de Custo'!$D131*'Premissas de Custo'!BQ131/1000</f>
        <v>0.54485490684657656</v>
      </c>
      <c r="BO136" s="57">
        <f>'Premissas de Custo'!$D131*'Premissas de Custo'!BR131/1000</f>
        <v>0.54485490684657656</v>
      </c>
      <c r="BP136" s="57">
        <f>'Premissas de Custo'!$D131*'Premissas de Custo'!BS131/1000</f>
        <v>0.54485490684657656</v>
      </c>
      <c r="BQ136" s="319"/>
    </row>
    <row r="137" spans="1:69" ht="14.4" x14ac:dyDescent="0.3">
      <c r="A137" s="66"/>
      <c r="B137" s="83" t="s">
        <v>170</v>
      </c>
      <c r="C137" s="63" t="s">
        <v>8</v>
      </c>
      <c r="D137" s="57"/>
      <c r="E137" s="57"/>
      <c r="F137" s="57"/>
      <c r="G137" s="57"/>
      <c r="H137" s="57"/>
      <c r="I137" s="57"/>
      <c r="J137" s="57"/>
      <c r="K137" s="57">
        <f>'Premissas de Custo'!$D132*'Premissas de Custo'!N132/1000</f>
        <v>0.21080072877134368</v>
      </c>
      <c r="L137" s="57">
        <f>'Premissas de Custo'!$D132*'Premissas de Custo'!O132/1000</f>
        <v>0.21080072877134368</v>
      </c>
      <c r="M137" s="57">
        <f>'Premissas de Custo'!$D132*'Premissas de Custo'!P132/1000</f>
        <v>0.21080072877134368</v>
      </c>
      <c r="N137" s="57">
        <f>'Premissas de Custo'!$D132*'Premissas de Custo'!Q132/1000</f>
        <v>0.21080072877134368</v>
      </c>
      <c r="O137" s="57">
        <f>'Premissas de Custo'!$D132*'Premissas de Custo'!R132/1000</f>
        <v>0.21080072877134368</v>
      </c>
      <c r="P137" s="57">
        <f>'Premissas de Custo'!$D132*'Premissas de Custo'!S132/1000</f>
        <v>0.21080072877134368</v>
      </c>
      <c r="Q137" s="57">
        <f>'Premissas de Custo'!$D132*'Premissas de Custo'!T132/1000</f>
        <v>0.21080072877134368</v>
      </c>
      <c r="R137" s="57">
        <f>'Premissas de Custo'!$D132*'Premissas de Custo'!U132/1000</f>
        <v>0.21080072877134368</v>
      </c>
      <c r="S137" s="57">
        <f>'Premissas de Custo'!$D132*'Premissas de Custo'!V132/1000</f>
        <v>0.21080072877134368</v>
      </c>
      <c r="T137" s="57">
        <f>'Premissas de Custo'!$D132*'Premissas de Custo'!W132/1000</f>
        <v>0.21080072877134368</v>
      </c>
      <c r="U137" s="57">
        <f>'Premissas de Custo'!$D132*'Premissas de Custo'!X132/1000</f>
        <v>0.21080072877134368</v>
      </c>
      <c r="V137" s="57">
        <f>'Premissas de Custo'!$D132*'Premissas de Custo'!Y132/1000</f>
        <v>0.21080072877134368</v>
      </c>
      <c r="W137" s="57">
        <f>'Premissas de Custo'!$D132*'Premissas de Custo'!Z132/1000</f>
        <v>0.21080072877134368</v>
      </c>
      <c r="X137" s="57">
        <f>'Premissas de Custo'!$D132*'Premissas de Custo'!AA132/1000</f>
        <v>0.21080072877134368</v>
      </c>
      <c r="Y137" s="57">
        <f>'Premissas de Custo'!$D132*'Premissas de Custo'!AB132/1000</f>
        <v>0.21080072877134368</v>
      </c>
      <c r="Z137" s="57">
        <f>'Premissas de Custo'!$D132*'Premissas de Custo'!AC132/1000</f>
        <v>0.21080072877134368</v>
      </c>
      <c r="AA137" s="57">
        <f>'Premissas de Custo'!$D132*'Premissas de Custo'!AD132/1000</f>
        <v>0.21080072877134368</v>
      </c>
      <c r="AB137" s="57">
        <f>'Premissas de Custo'!$D132*'Premissas de Custo'!AE132/1000</f>
        <v>0.21080072877134368</v>
      </c>
      <c r="AC137" s="57">
        <f>'Premissas de Custo'!$D132*'Premissas de Custo'!AF132/1000</f>
        <v>0.21080072877134368</v>
      </c>
      <c r="AD137" s="57">
        <f>'Premissas de Custo'!$D132*'Premissas de Custo'!AG132/1000</f>
        <v>0.21080072877134368</v>
      </c>
      <c r="AE137" s="57">
        <f>'Premissas de Custo'!$D132*'Premissas de Custo'!AH132/1000</f>
        <v>0.21080072877134368</v>
      </c>
      <c r="AF137" s="57">
        <f>'Premissas de Custo'!$D132*'Premissas de Custo'!AI132/1000</f>
        <v>0.21080072877134368</v>
      </c>
      <c r="AG137" s="57">
        <f>'Premissas de Custo'!$D132*'Premissas de Custo'!AJ132/1000</f>
        <v>0.21080072877134368</v>
      </c>
      <c r="AH137" s="57">
        <f>'Premissas de Custo'!$D132*'Premissas de Custo'!AK132/1000</f>
        <v>0.21080072877134368</v>
      </c>
      <c r="AI137" s="57">
        <f>'Premissas de Custo'!$D132*'Premissas de Custo'!AL132/1000</f>
        <v>0.21080072877134368</v>
      </c>
      <c r="AJ137" s="57">
        <f>'Premissas de Custo'!$D132*'Premissas de Custo'!AM132/1000</f>
        <v>0.21080072877134368</v>
      </c>
      <c r="AK137" s="57">
        <f>'Premissas de Custo'!$D132*'Premissas de Custo'!AN132/1000</f>
        <v>0.21080072877134368</v>
      </c>
      <c r="AL137" s="57">
        <f>'Premissas de Custo'!$D132*'Premissas de Custo'!AO132/1000</f>
        <v>0.21080072877134368</v>
      </c>
      <c r="AM137" s="57">
        <f>'Premissas de Custo'!$D132*'Premissas de Custo'!AP132/1000</f>
        <v>0.21080072877134368</v>
      </c>
      <c r="AN137" s="57">
        <f>'Premissas de Custo'!$D132*'Premissas de Custo'!AQ132/1000</f>
        <v>0.21080072877134368</v>
      </c>
      <c r="AO137" s="57">
        <f>'Premissas de Custo'!$D132*'Premissas de Custo'!AR132/1000</f>
        <v>0.21080072877134368</v>
      </c>
      <c r="AP137" s="57">
        <f>'Premissas de Custo'!$D132*'Premissas de Custo'!AS132/1000</f>
        <v>0.21080072877134368</v>
      </c>
      <c r="AQ137" s="57">
        <f>'Premissas de Custo'!$D132*'Premissas de Custo'!AT132/1000</f>
        <v>0.21080072877134368</v>
      </c>
      <c r="AR137" s="57">
        <f>'Premissas de Custo'!$D132*'Premissas de Custo'!AU132/1000</f>
        <v>0.21080072877134368</v>
      </c>
      <c r="AS137" s="57">
        <f>'Premissas de Custo'!$D132*'Premissas de Custo'!AV132/1000</f>
        <v>0.21080072877134368</v>
      </c>
      <c r="AT137" s="57">
        <f>'Premissas de Custo'!$D132*'Premissas de Custo'!AW132/1000</f>
        <v>0.21080072877134368</v>
      </c>
      <c r="AU137" s="57">
        <f>'Premissas de Custo'!$D132*'Premissas de Custo'!AX132/1000</f>
        <v>0.21080072877134368</v>
      </c>
      <c r="AV137" s="57">
        <f>'Premissas de Custo'!$D132*'Premissas de Custo'!AY132/1000</f>
        <v>0.21080072877134368</v>
      </c>
      <c r="AW137" s="57">
        <f>'Premissas de Custo'!$D132*'Premissas de Custo'!AZ132/1000</f>
        <v>0.21080072877134368</v>
      </c>
      <c r="AX137" s="57">
        <f>'Premissas de Custo'!$D132*'Premissas de Custo'!BA132/1000</f>
        <v>0.21080072877134368</v>
      </c>
      <c r="AY137" s="57">
        <f>'Premissas de Custo'!$D132*'Premissas de Custo'!BB132/1000</f>
        <v>0.21080072877134368</v>
      </c>
      <c r="AZ137" s="57">
        <f>'Premissas de Custo'!$D132*'Premissas de Custo'!BC132/1000</f>
        <v>0.21080072877134368</v>
      </c>
      <c r="BA137" s="57">
        <f>'Premissas de Custo'!$D132*'Premissas de Custo'!BD132/1000</f>
        <v>0.21080072877134368</v>
      </c>
      <c r="BB137" s="57">
        <f>'Premissas de Custo'!$D132*'Premissas de Custo'!BE132/1000</f>
        <v>0.21080072877134368</v>
      </c>
      <c r="BC137" s="57">
        <f>'Premissas de Custo'!$D132*'Premissas de Custo'!BF132/1000</f>
        <v>0.21080072877134368</v>
      </c>
      <c r="BD137" s="57">
        <f>'Premissas de Custo'!$D132*'Premissas de Custo'!BG132/1000</f>
        <v>0.21080072877134368</v>
      </c>
      <c r="BE137" s="57">
        <f>'Premissas de Custo'!$D132*'Premissas de Custo'!BH132/1000</f>
        <v>0.21080072877134368</v>
      </c>
      <c r="BF137" s="57">
        <f>'Premissas de Custo'!$D132*'Premissas de Custo'!BI132/1000</f>
        <v>0.21080072877134368</v>
      </c>
      <c r="BG137" s="57">
        <f>'Premissas de Custo'!$D132*'Premissas de Custo'!BJ132/1000</f>
        <v>0.21080072877134368</v>
      </c>
      <c r="BH137" s="57">
        <f>'Premissas de Custo'!$D132*'Premissas de Custo'!BK132/1000</f>
        <v>0.21080072877134368</v>
      </c>
      <c r="BI137" s="57">
        <f>'Premissas de Custo'!$D132*'Premissas de Custo'!BL132/1000</f>
        <v>0.21080072877134368</v>
      </c>
      <c r="BJ137" s="57">
        <f>'Premissas de Custo'!$D132*'Premissas de Custo'!BM132/1000</f>
        <v>0.21080072877134368</v>
      </c>
      <c r="BK137" s="57">
        <f>'Premissas de Custo'!$D132*'Premissas de Custo'!BN132/1000</f>
        <v>0.21080072877134368</v>
      </c>
      <c r="BL137" s="57">
        <f>'Premissas de Custo'!$D132*'Premissas de Custo'!BO132/1000</f>
        <v>0.21080072877134368</v>
      </c>
      <c r="BM137" s="57">
        <f>'Premissas de Custo'!$D132*'Premissas de Custo'!BP132/1000</f>
        <v>0.21080072877134368</v>
      </c>
      <c r="BN137" s="57">
        <f>'Premissas de Custo'!$D132*'Premissas de Custo'!BQ132/1000</f>
        <v>0.21080072877134368</v>
      </c>
      <c r="BO137" s="57">
        <f>'Premissas de Custo'!$D132*'Premissas de Custo'!BR132/1000</f>
        <v>0.21080072877134368</v>
      </c>
      <c r="BP137" s="57">
        <f>'Premissas de Custo'!$D132*'Premissas de Custo'!BS132/1000</f>
        <v>0.21080072877134368</v>
      </c>
      <c r="BQ137" s="319"/>
    </row>
    <row r="138" spans="1:69" ht="14.4" x14ac:dyDescent="0.3">
      <c r="A138" s="66"/>
      <c r="B138" s="83" t="s">
        <v>171</v>
      </c>
      <c r="C138" s="63" t="s">
        <v>8</v>
      </c>
      <c r="D138" s="57"/>
      <c r="E138" s="57"/>
      <c r="F138" s="57"/>
      <c r="G138" s="57"/>
      <c r="H138" s="57"/>
      <c r="I138" s="57"/>
      <c r="J138" s="57"/>
      <c r="K138" s="57">
        <f>'Premissas de Custo'!$D133*'Premissas de Custo'!N133/1000</f>
        <v>0.38585055659952117</v>
      </c>
      <c r="L138" s="57">
        <f>'Premissas de Custo'!$D133*'Premissas de Custo'!O133/1000</f>
        <v>0.38585055659952117</v>
      </c>
      <c r="M138" s="57">
        <f>'Premissas de Custo'!$D133*'Premissas de Custo'!P133/1000</f>
        <v>0.38585055659952117</v>
      </c>
      <c r="N138" s="57">
        <f>'Premissas de Custo'!$D133*'Premissas de Custo'!Q133/1000</f>
        <v>0.57877583489928175</v>
      </c>
      <c r="O138" s="57">
        <f>'Premissas de Custo'!$D133*'Premissas de Custo'!R133/1000</f>
        <v>0.57877583489928175</v>
      </c>
      <c r="P138" s="57">
        <f>'Premissas de Custo'!$D133*'Premissas de Custo'!S133/1000</f>
        <v>0.57877583489928175</v>
      </c>
      <c r="Q138" s="57">
        <f>'Premissas de Custo'!$D133*'Premissas de Custo'!T133/1000</f>
        <v>0.57877583489928175</v>
      </c>
      <c r="R138" s="57">
        <f>'Premissas de Custo'!$D133*'Premissas de Custo'!U133/1000</f>
        <v>0.57877583489928175</v>
      </c>
      <c r="S138" s="57">
        <f>'Premissas de Custo'!$D133*'Premissas de Custo'!V133/1000</f>
        <v>0.57877583489928175</v>
      </c>
      <c r="T138" s="57">
        <f>'Premissas de Custo'!$D133*'Premissas de Custo'!W133/1000</f>
        <v>0.57877583489928175</v>
      </c>
      <c r="U138" s="57">
        <f>'Premissas de Custo'!$D133*'Premissas de Custo'!X133/1000</f>
        <v>0.57877583489928175</v>
      </c>
      <c r="V138" s="57">
        <f>'Premissas de Custo'!$D133*'Premissas de Custo'!Y133/1000</f>
        <v>0.57877583489928175</v>
      </c>
      <c r="W138" s="57">
        <f>'Premissas de Custo'!$D133*'Premissas de Custo'!Z133/1000</f>
        <v>0.57877583489928175</v>
      </c>
      <c r="X138" s="57">
        <f>'Premissas de Custo'!$D133*'Premissas de Custo'!AA133/1000</f>
        <v>0.57877583489928175</v>
      </c>
      <c r="Y138" s="57">
        <f>'Premissas de Custo'!$D133*'Premissas de Custo'!AB133/1000</f>
        <v>0.57877583489928175</v>
      </c>
      <c r="Z138" s="57">
        <f>'Premissas de Custo'!$D133*'Premissas de Custo'!AC133/1000</f>
        <v>0.57877583489928175</v>
      </c>
      <c r="AA138" s="57">
        <f>'Premissas de Custo'!$D133*'Premissas de Custo'!AD133/1000</f>
        <v>0.57877583489928175</v>
      </c>
      <c r="AB138" s="57">
        <f>'Premissas de Custo'!$D133*'Premissas de Custo'!AE133/1000</f>
        <v>0.57877583489928175</v>
      </c>
      <c r="AC138" s="57">
        <f>'Premissas de Custo'!$D133*'Premissas de Custo'!AF133/1000</f>
        <v>0.57877583489928175</v>
      </c>
      <c r="AD138" s="57">
        <f>'Premissas de Custo'!$D133*'Premissas de Custo'!AG133/1000</f>
        <v>0.57877583489928175</v>
      </c>
      <c r="AE138" s="57">
        <f>'Premissas de Custo'!$D133*'Premissas de Custo'!AH133/1000</f>
        <v>0.57877583489928175</v>
      </c>
      <c r="AF138" s="57">
        <f>'Premissas de Custo'!$D133*'Premissas de Custo'!AI133/1000</f>
        <v>0.57877583489928175</v>
      </c>
      <c r="AG138" s="57">
        <f>'Premissas de Custo'!$D133*'Premissas de Custo'!AJ133/1000</f>
        <v>0.57877583489928175</v>
      </c>
      <c r="AH138" s="57">
        <f>'Premissas de Custo'!$D133*'Premissas de Custo'!AK133/1000</f>
        <v>0.57877583489928175</v>
      </c>
      <c r="AI138" s="57">
        <f>'Premissas de Custo'!$D133*'Premissas de Custo'!AL133/1000</f>
        <v>0.57877583489928175</v>
      </c>
      <c r="AJ138" s="57">
        <f>'Premissas de Custo'!$D133*'Premissas de Custo'!AM133/1000</f>
        <v>0.57877583489928175</v>
      </c>
      <c r="AK138" s="57">
        <f>'Premissas de Custo'!$D133*'Premissas de Custo'!AN133/1000</f>
        <v>0.57877583489928175</v>
      </c>
      <c r="AL138" s="57">
        <f>'Premissas de Custo'!$D133*'Premissas de Custo'!AO133/1000</f>
        <v>0.57877583489928175</v>
      </c>
      <c r="AM138" s="57">
        <f>'Premissas de Custo'!$D133*'Premissas de Custo'!AP133/1000</f>
        <v>0.57877583489928175</v>
      </c>
      <c r="AN138" s="57">
        <f>'Premissas de Custo'!$D133*'Premissas de Custo'!AQ133/1000</f>
        <v>0.57877583489928175</v>
      </c>
      <c r="AO138" s="57">
        <f>'Premissas de Custo'!$D133*'Premissas de Custo'!AR133/1000</f>
        <v>0.57877583489928175</v>
      </c>
      <c r="AP138" s="57">
        <f>'Premissas de Custo'!$D133*'Premissas de Custo'!AS133/1000</f>
        <v>0.57877583489928175</v>
      </c>
      <c r="AQ138" s="57">
        <f>'Premissas de Custo'!$D133*'Premissas de Custo'!AT133/1000</f>
        <v>0.57877583489928175</v>
      </c>
      <c r="AR138" s="57">
        <f>'Premissas de Custo'!$D133*'Premissas de Custo'!AU133/1000</f>
        <v>0.57877583489928175</v>
      </c>
      <c r="AS138" s="57">
        <f>'Premissas de Custo'!$D133*'Premissas de Custo'!AV133/1000</f>
        <v>0.57877583489928175</v>
      </c>
      <c r="AT138" s="57">
        <f>'Premissas de Custo'!$D133*'Premissas de Custo'!AW133/1000</f>
        <v>0.57877583489928175</v>
      </c>
      <c r="AU138" s="57">
        <f>'Premissas de Custo'!$D133*'Premissas de Custo'!AX133/1000</f>
        <v>0.57877583489928175</v>
      </c>
      <c r="AV138" s="57">
        <f>'Premissas de Custo'!$D133*'Premissas de Custo'!AY133/1000</f>
        <v>0.57877583489928175</v>
      </c>
      <c r="AW138" s="57">
        <f>'Premissas de Custo'!$D133*'Premissas de Custo'!AZ133/1000</f>
        <v>0.57877583489928175</v>
      </c>
      <c r="AX138" s="57">
        <f>'Premissas de Custo'!$D133*'Premissas de Custo'!BA133/1000</f>
        <v>0.57877583489928175</v>
      </c>
      <c r="AY138" s="57">
        <f>'Premissas de Custo'!$D133*'Premissas de Custo'!BB133/1000</f>
        <v>0.57877583489928175</v>
      </c>
      <c r="AZ138" s="57">
        <f>'Premissas de Custo'!$D133*'Premissas de Custo'!BC133/1000</f>
        <v>0.57877583489928175</v>
      </c>
      <c r="BA138" s="57">
        <f>'Premissas de Custo'!$D133*'Premissas de Custo'!BD133/1000</f>
        <v>0.57877583489928175</v>
      </c>
      <c r="BB138" s="57">
        <f>'Premissas de Custo'!$D133*'Premissas de Custo'!BE133/1000</f>
        <v>0.57877583489928175</v>
      </c>
      <c r="BC138" s="57">
        <f>'Premissas de Custo'!$D133*'Premissas de Custo'!BF133/1000</f>
        <v>0.57877583489928175</v>
      </c>
      <c r="BD138" s="57">
        <f>'Premissas de Custo'!$D133*'Premissas de Custo'!BG133/1000</f>
        <v>0.57877583489928175</v>
      </c>
      <c r="BE138" s="57">
        <f>'Premissas de Custo'!$D133*'Premissas de Custo'!BH133/1000</f>
        <v>0.57877583489928175</v>
      </c>
      <c r="BF138" s="57">
        <f>'Premissas de Custo'!$D133*'Premissas de Custo'!BI133/1000</f>
        <v>0.57877583489928175</v>
      </c>
      <c r="BG138" s="57">
        <f>'Premissas de Custo'!$D133*'Premissas de Custo'!BJ133/1000</f>
        <v>0.57877583489928175</v>
      </c>
      <c r="BH138" s="57">
        <f>'Premissas de Custo'!$D133*'Premissas de Custo'!BK133/1000</f>
        <v>0.57877583489928175</v>
      </c>
      <c r="BI138" s="57">
        <f>'Premissas de Custo'!$D133*'Premissas de Custo'!BL133/1000</f>
        <v>0.57877583489928175</v>
      </c>
      <c r="BJ138" s="57">
        <f>'Premissas de Custo'!$D133*'Premissas de Custo'!BM133/1000</f>
        <v>0.57877583489928175</v>
      </c>
      <c r="BK138" s="57">
        <f>'Premissas de Custo'!$D133*'Premissas de Custo'!BN133/1000</f>
        <v>0.57877583489928175</v>
      </c>
      <c r="BL138" s="57">
        <f>'Premissas de Custo'!$D133*'Premissas de Custo'!BO133/1000</f>
        <v>0.57877583489928175</v>
      </c>
      <c r="BM138" s="57">
        <f>'Premissas de Custo'!$D133*'Premissas de Custo'!BP133/1000</f>
        <v>0.57877583489928175</v>
      </c>
      <c r="BN138" s="57">
        <f>'Premissas de Custo'!$D133*'Premissas de Custo'!BQ133/1000</f>
        <v>0.57877583489928175</v>
      </c>
      <c r="BO138" s="57">
        <f>'Premissas de Custo'!$D133*'Premissas de Custo'!BR133/1000</f>
        <v>0.57877583489928175</v>
      </c>
      <c r="BP138" s="57">
        <f>'Premissas de Custo'!$D133*'Premissas de Custo'!BS133/1000</f>
        <v>0.57877583489928175</v>
      </c>
      <c r="BQ138" s="319"/>
    </row>
    <row r="139" spans="1:69" ht="14.4" x14ac:dyDescent="0.3">
      <c r="A139" s="66"/>
      <c r="B139" s="83" t="s">
        <v>172</v>
      </c>
      <c r="C139" s="63" t="s">
        <v>8</v>
      </c>
      <c r="D139" s="57"/>
      <c r="E139" s="57"/>
      <c r="F139" s="57"/>
      <c r="G139" s="57"/>
      <c r="H139" s="57"/>
      <c r="I139" s="57"/>
      <c r="J139" s="57"/>
      <c r="K139" s="57">
        <f>'Premissas de Custo'!$D134*'Premissas de Custo'!N134/1000</f>
        <v>0.38585055659952117</v>
      </c>
      <c r="L139" s="57">
        <f>'Premissas de Custo'!$D134*'Premissas de Custo'!O134/1000</f>
        <v>0.38585055659952117</v>
      </c>
      <c r="M139" s="57">
        <f>'Premissas de Custo'!$D134*'Premissas de Custo'!P134/1000</f>
        <v>0.38585055659952117</v>
      </c>
      <c r="N139" s="57">
        <f>'Premissas de Custo'!$D134*'Premissas de Custo'!Q134/1000</f>
        <v>0.57877583489928175</v>
      </c>
      <c r="O139" s="57">
        <f>'Premissas de Custo'!$D134*'Premissas de Custo'!R134/1000</f>
        <v>0.57877583489928175</v>
      </c>
      <c r="P139" s="57">
        <f>'Premissas de Custo'!$D134*'Premissas de Custo'!S134/1000</f>
        <v>0.57877583489928175</v>
      </c>
      <c r="Q139" s="57">
        <f>'Premissas de Custo'!$D134*'Premissas de Custo'!T134/1000</f>
        <v>0.57877583489928175</v>
      </c>
      <c r="R139" s="57">
        <f>'Premissas de Custo'!$D134*'Premissas de Custo'!U134/1000</f>
        <v>0.57877583489928175</v>
      </c>
      <c r="S139" s="57">
        <f>'Premissas de Custo'!$D134*'Premissas de Custo'!V134/1000</f>
        <v>0.57877583489928175</v>
      </c>
      <c r="T139" s="57">
        <f>'Premissas de Custo'!$D134*'Premissas de Custo'!W134/1000</f>
        <v>0.57877583489928175</v>
      </c>
      <c r="U139" s="57">
        <f>'Premissas de Custo'!$D134*'Premissas de Custo'!X134/1000</f>
        <v>0.57877583489928175</v>
      </c>
      <c r="V139" s="57">
        <f>'Premissas de Custo'!$D134*'Premissas de Custo'!Y134/1000</f>
        <v>0.57877583489928175</v>
      </c>
      <c r="W139" s="57">
        <f>'Premissas de Custo'!$D134*'Premissas de Custo'!Z134/1000</f>
        <v>0.57877583489928175</v>
      </c>
      <c r="X139" s="57">
        <f>'Premissas de Custo'!$D134*'Premissas de Custo'!AA134/1000</f>
        <v>0.57877583489928175</v>
      </c>
      <c r="Y139" s="57">
        <f>'Premissas de Custo'!$D134*'Premissas de Custo'!AB134/1000</f>
        <v>0.57877583489928175</v>
      </c>
      <c r="Z139" s="57">
        <f>'Premissas de Custo'!$D134*'Premissas de Custo'!AC134/1000</f>
        <v>0.57877583489928175</v>
      </c>
      <c r="AA139" s="57">
        <f>'Premissas de Custo'!$D134*'Premissas de Custo'!AD134/1000</f>
        <v>0.57877583489928175</v>
      </c>
      <c r="AB139" s="57">
        <f>'Premissas de Custo'!$D134*'Premissas de Custo'!AE134/1000</f>
        <v>0.57877583489928175</v>
      </c>
      <c r="AC139" s="57">
        <f>'Premissas de Custo'!$D134*'Premissas de Custo'!AF134/1000</f>
        <v>0.57877583489928175</v>
      </c>
      <c r="AD139" s="57">
        <f>'Premissas de Custo'!$D134*'Premissas de Custo'!AG134/1000</f>
        <v>0.57877583489928175</v>
      </c>
      <c r="AE139" s="57">
        <f>'Premissas de Custo'!$D134*'Premissas de Custo'!AH134/1000</f>
        <v>0.57877583489928175</v>
      </c>
      <c r="AF139" s="57">
        <f>'Premissas de Custo'!$D134*'Premissas de Custo'!AI134/1000</f>
        <v>0.57877583489928175</v>
      </c>
      <c r="AG139" s="57">
        <f>'Premissas de Custo'!$D134*'Premissas de Custo'!AJ134/1000</f>
        <v>0.57877583489928175</v>
      </c>
      <c r="AH139" s="57">
        <f>'Premissas de Custo'!$D134*'Premissas de Custo'!AK134/1000</f>
        <v>0.57877583489928175</v>
      </c>
      <c r="AI139" s="57">
        <f>'Premissas de Custo'!$D134*'Premissas de Custo'!AL134/1000</f>
        <v>0.57877583489928175</v>
      </c>
      <c r="AJ139" s="57">
        <f>'Premissas de Custo'!$D134*'Premissas de Custo'!AM134/1000</f>
        <v>0.57877583489928175</v>
      </c>
      <c r="AK139" s="57">
        <f>'Premissas de Custo'!$D134*'Premissas de Custo'!AN134/1000</f>
        <v>0.57877583489928175</v>
      </c>
      <c r="AL139" s="57">
        <f>'Premissas de Custo'!$D134*'Premissas de Custo'!AO134/1000</f>
        <v>0.57877583489928175</v>
      </c>
      <c r="AM139" s="57">
        <f>'Premissas de Custo'!$D134*'Premissas de Custo'!AP134/1000</f>
        <v>0.57877583489928175</v>
      </c>
      <c r="AN139" s="57">
        <f>'Premissas de Custo'!$D134*'Premissas de Custo'!AQ134/1000</f>
        <v>0.57877583489928175</v>
      </c>
      <c r="AO139" s="57">
        <f>'Premissas de Custo'!$D134*'Premissas de Custo'!AR134/1000</f>
        <v>0.57877583489928175</v>
      </c>
      <c r="AP139" s="57">
        <f>'Premissas de Custo'!$D134*'Premissas de Custo'!AS134/1000</f>
        <v>0.57877583489928175</v>
      </c>
      <c r="AQ139" s="57">
        <f>'Premissas de Custo'!$D134*'Premissas de Custo'!AT134/1000</f>
        <v>0.57877583489928175</v>
      </c>
      <c r="AR139" s="57">
        <f>'Premissas de Custo'!$D134*'Premissas de Custo'!AU134/1000</f>
        <v>0.57877583489928175</v>
      </c>
      <c r="AS139" s="57">
        <f>'Premissas de Custo'!$D134*'Premissas de Custo'!AV134/1000</f>
        <v>0.57877583489928175</v>
      </c>
      <c r="AT139" s="57">
        <f>'Premissas de Custo'!$D134*'Premissas de Custo'!AW134/1000</f>
        <v>0.57877583489928175</v>
      </c>
      <c r="AU139" s="57">
        <f>'Premissas de Custo'!$D134*'Premissas de Custo'!AX134/1000</f>
        <v>0.57877583489928175</v>
      </c>
      <c r="AV139" s="57">
        <f>'Premissas de Custo'!$D134*'Premissas de Custo'!AY134/1000</f>
        <v>0.57877583489928175</v>
      </c>
      <c r="AW139" s="57">
        <f>'Premissas de Custo'!$D134*'Premissas de Custo'!AZ134/1000</f>
        <v>0.57877583489928175</v>
      </c>
      <c r="AX139" s="57">
        <f>'Premissas de Custo'!$D134*'Premissas de Custo'!BA134/1000</f>
        <v>0.57877583489928175</v>
      </c>
      <c r="AY139" s="57">
        <f>'Premissas de Custo'!$D134*'Premissas de Custo'!BB134/1000</f>
        <v>0.57877583489928175</v>
      </c>
      <c r="AZ139" s="57">
        <f>'Premissas de Custo'!$D134*'Premissas de Custo'!BC134/1000</f>
        <v>0.57877583489928175</v>
      </c>
      <c r="BA139" s="57">
        <f>'Premissas de Custo'!$D134*'Premissas de Custo'!BD134/1000</f>
        <v>0.57877583489928175</v>
      </c>
      <c r="BB139" s="57">
        <f>'Premissas de Custo'!$D134*'Premissas de Custo'!BE134/1000</f>
        <v>0.57877583489928175</v>
      </c>
      <c r="BC139" s="57">
        <f>'Premissas de Custo'!$D134*'Premissas de Custo'!BF134/1000</f>
        <v>0.57877583489928175</v>
      </c>
      <c r="BD139" s="57">
        <f>'Premissas de Custo'!$D134*'Premissas de Custo'!BG134/1000</f>
        <v>0.57877583489928175</v>
      </c>
      <c r="BE139" s="57">
        <f>'Premissas de Custo'!$D134*'Premissas de Custo'!BH134/1000</f>
        <v>0.57877583489928175</v>
      </c>
      <c r="BF139" s="57">
        <f>'Premissas de Custo'!$D134*'Premissas de Custo'!BI134/1000</f>
        <v>0.57877583489928175</v>
      </c>
      <c r="BG139" s="57">
        <f>'Premissas de Custo'!$D134*'Premissas de Custo'!BJ134/1000</f>
        <v>0.57877583489928175</v>
      </c>
      <c r="BH139" s="57">
        <f>'Premissas de Custo'!$D134*'Premissas de Custo'!BK134/1000</f>
        <v>0.57877583489928175</v>
      </c>
      <c r="BI139" s="57">
        <f>'Premissas de Custo'!$D134*'Premissas de Custo'!BL134/1000</f>
        <v>0.57877583489928175</v>
      </c>
      <c r="BJ139" s="57">
        <f>'Premissas de Custo'!$D134*'Premissas de Custo'!BM134/1000</f>
        <v>0.57877583489928175</v>
      </c>
      <c r="BK139" s="57">
        <f>'Premissas de Custo'!$D134*'Premissas de Custo'!BN134/1000</f>
        <v>0.57877583489928175</v>
      </c>
      <c r="BL139" s="57">
        <f>'Premissas de Custo'!$D134*'Premissas de Custo'!BO134/1000</f>
        <v>0.57877583489928175</v>
      </c>
      <c r="BM139" s="57">
        <f>'Premissas de Custo'!$D134*'Premissas de Custo'!BP134/1000</f>
        <v>0.57877583489928175</v>
      </c>
      <c r="BN139" s="57">
        <f>'Premissas de Custo'!$D134*'Premissas de Custo'!BQ134/1000</f>
        <v>0.57877583489928175</v>
      </c>
      <c r="BO139" s="57">
        <f>'Premissas de Custo'!$D134*'Premissas de Custo'!BR134/1000</f>
        <v>0.57877583489928175</v>
      </c>
      <c r="BP139" s="57">
        <f>'Premissas de Custo'!$D134*'Premissas de Custo'!BS134/1000</f>
        <v>0.57877583489928175</v>
      </c>
      <c r="BQ139" s="319"/>
    </row>
    <row r="140" spans="1:69" ht="14.4" x14ac:dyDescent="0.3">
      <c r="A140" s="66"/>
      <c r="B140" s="83" t="s">
        <v>173</v>
      </c>
      <c r="C140" s="63" t="s">
        <v>8</v>
      </c>
      <c r="D140" s="57"/>
      <c r="E140" s="57"/>
      <c r="F140" s="57"/>
      <c r="G140" s="57"/>
      <c r="H140" s="57"/>
      <c r="I140" s="57"/>
      <c r="J140" s="57"/>
      <c r="K140" s="57">
        <f>'Premissas de Custo'!$D135*'Premissas de Custo'!N135/1000</f>
        <v>0.21080072877134368</v>
      </c>
      <c r="L140" s="57">
        <f>'Premissas de Custo'!$D135*'Premissas de Custo'!O135/1000</f>
        <v>0.21080072877134368</v>
      </c>
      <c r="M140" s="57">
        <f>'Premissas de Custo'!$D135*'Premissas de Custo'!P135/1000</f>
        <v>0.21080072877134368</v>
      </c>
      <c r="N140" s="57">
        <f>'Premissas de Custo'!$D135*'Premissas de Custo'!Q135/1000</f>
        <v>0.21080072877134368</v>
      </c>
      <c r="O140" s="57">
        <f>'Premissas de Custo'!$D135*'Premissas de Custo'!R135/1000</f>
        <v>0.21080072877134368</v>
      </c>
      <c r="P140" s="57">
        <f>'Premissas de Custo'!$D135*'Premissas de Custo'!S135/1000</f>
        <v>0.21080072877134368</v>
      </c>
      <c r="Q140" s="57">
        <f>'Premissas de Custo'!$D135*'Premissas de Custo'!T135/1000</f>
        <v>0.21080072877134368</v>
      </c>
      <c r="R140" s="57">
        <f>'Premissas de Custo'!$D135*'Premissas de Custo'!U135/1000</f>
        <v>0.21080072877134368</v>
      </c>
      <c r="S140" s="57">
        <f>'Premissas de Custo'!$D135*'Premissas de Custo'!V135/1000</f>
        <v>0.21080072877134368</v>
      </c>
      <c r="T140" s="57">
        <f>'Premissas de Custo'!$D135*'Premissas de Custo'!W135/1000</f>
        <v>0.21080072877134368</v>
      </c>
      <c r="U140" s="57">
        <f>'Premissas de Custo'!$D135*'Premissas de Custo'!X135/1000</f>
        <v>0.21080072877134368</v>
      </c>
      <c r="V140" s="57">
        <f>'Premissas de Custo'!$D135*'Premissas de Custo'!Y135/1000</f>
        <v>0.21080072877134368</v>
      </c>
      <c r="W140" s="57">
        <f>'Premissas de Custo'!$D135*'Premissas de Custo'!Z135/1000</f>
        <v>0.21080072877134368</v>
      </c>
      <c r="X140" s="57">
        <f>'Premissas de Custo'!$D135*'Premissas de Custo'!AA135/1000</f>
        <v>0.21080072877134368</v>
      </c>
      <c r="Y140" s="57">
        <f>'Premissas de Custo'!$D135*'Premissas de Custo'!AB135/1000</f>
        <v>0.21080072877134368</v>
      </c>
      <c r="Z140" s="57">
        <f>'Premissas de Custo'!$D135*'Premissas de Custo'!AC135/1000</f>
        <v>0.21080072877134368</v>
      </c>
      <c r="AA140" s="57">
        <f>'Premissas de Custo'!$D135*'Premissas de Custo'!AD135/1000</f>
        <v>0.21080072877134368</v>
      </c>
      <c r="AB140" s="57">
        <f>'Premissas de Custo'!$D135*'Premissas de Custo'!AE135/1000</f>
        <v>0.21080072877134368</v>
      </c>
      <c r="AC140" s="57">
        <f>'Premissas de Custo'!$D135*'Premissas de Custo'!AF135/1000</f>
        <v>0.21080072877134368</v>
      </c>
      <c r="AD140" s="57">
        <f>'Premissas de Custo'!$D135*'Premissas de Custo'!AG135/1000</f>
        <v>0.21080072877134368</v>
      </c>
      <c r="AE140" s="57">
        <f>'Premissas de Custo'!$D135*'Premissas de Custo'!AH135/1000</f>
        <v>0.21080072877134368</v>
      </c>
      <c r="AF140" s="57">
        <f>'Premissas de Custo'!$D135*'Premissas de Custo'!AI135/1000</f>
        <v>0.21080072877134368</v>
      </c>
      <c r="AG140" s="57">
        <f>'Premissas de Custo'!$D135*'Premissas de Custo'!AJ135/1000</f>
        <v>0.21080072877134368</v>
      </c>
      <c r="AH140" s="57">
        <f>'Premissas de Custo'!$D135*'Premissas de Custo'!AK135/1000</f>
        <v>0.21080072877134368</v>
      </c>
      <c r="AI140" s="57">
        <f>'Premissas de Custo'!$D135*'Premissas de Custo'!AL135/1000</f>
        <v>0.21080072877134368</v>
      </c>
      <c r="AJ140" s="57">
        <f>'Premissas de Custo'!$D135*'Premissas de Custo'!AM135/1000</f>
        <v>0.21080072877134368</v>
      </c>
      <c r="AK140" s="57">
        <f>'Premissas de Custo'!$D135*'Premissas de Custo'!AN135/1000</f>
        <v>0.21080072877134368</v>
      </c>
      <c r="AL140" s="57">
        <f>'Premissas de Custo'!$D135*'Premissas de Custo'!AO135/1000</f>
        <v>0.21080072877134368</v>
      </c>
      <c r="AM140" s="57">
        <f>'Premissas de Custo'!$D135*'Premissas de Custo'!AP135/1000</f>
        <v>0.21080072877134368</v>
      </c>
      <c r="AN140" s="57">
        <f>'Premissas de Custo'!$D135*'Premissas de Custo'!AQ135/1000</f>
        <v>0.21080072877134368</v>
      </c>
      <c r="AO140" s="57">
        <f>'Premissas de Custo'!$D135*'Premissas de Custo'!AR135/1000</f>
        <v>0.21080072877134368</v>
      </c>
      <c r="AP140" s="57">
        <f>'Premissas de Custo'!$D135*'Premissas de Custo'!AS135/1000</f>
        <v>0.21080072877134368</v>
      </c>
      <c r="AQ140" s="57">
        <f>'Premissas de Custo'!$D135*'Premissas de Custo'!AT135/1000</f>
        <v>0.21080072877134368</v>
      </c>
      <c r="AR140" s="57">
        <f>'Premissas de Custo'!$D135*'Premissas de Custo'!AU135/1000</f>
        <v>0.21080072877134368</v>
      </c>
      <c r="AS140" s="57">
        <f>'Premissas de Custo'!$D135*'Premissas de Custo'!AV135/1000</f>
        <v>0.21080072877134368</v>
      </c>
      <c r="AT140" s="57">
        <f>'Premissas de Custo'!$D135*'Premissas de Custo'!AW135/1000</f>
        <v>0.21080072877134368</v>
      </c>
      <c r="AU140" s="57">
        <f>'Premissas de Custo'!$D135*'Premissas de Custo'!AX135/1000</f>
        <v>0.21080072877134368</v>
      </c>
      <c r="AV140" s="57">
        <f>'Premissas de Custo'!$D135*'Premissas de Custo'!AY135/1000</f>
        <v>0.21080072877134368</v>
      </c>
      <c r="AW140" s="57">
        <f>'Premissas de Custo'!$D135*'Premissas de Custo'!AZ135/1000</f>
        <v>0.21080072877134368</v>
      </c>
      <c r="AX140" s="57">
        <f>'Premissas de Custo'!$D135*'Premissas de Custo'!BA135/1000</f>
        <v>0.21080072877134368</v>
      </c>
      <c r="AY140" s="57">
        <f>'Premissas de Custo'!$D135*'Premissas de Custo'!BB135/1000</f>
        <v>0.21080072877134368</v>
      </c>
      <c r="AZ140" s="57">
        <f>'Premissas de Custo'!$D135*'Premissas de Custo'!BC135/1000</f>
        <v>0.21080072877134368</v>
      </c>
      <c r="BA140" s="57">
        <f>'Premissas de Custo'!$D135*'Premissas de Custo'!BD135/1000</f>
        <v>0.21080072877134368</v>
      </c>
      <c r="BB140" s="57">
        <f>'Premissas de Custo'!$D135*'Premissas de Custo'!BE135/1000</f>
        <v>0.21080072877134368</v>
      </c>
      <c r="BC140" s="57">
        <f>'Premissas de Custo'!$D135*'Premissas de Custo'!BF135/1000</f>
        <v>0.21080072877134368</v>
      </c>
      <c r="BD140" s="57">
        <f>'Premissas de Custo'!$D135*'Premissas de Custo'!BG135/1000</f>
        <v>0.21080072877134368</v>
      </c>
      <c r="BE140" s="57">
        <f>'Premissas de Custo'!$D135*'Premissas de Custo'!BH135/1000</f>
        <v>0.21080072877134368</v>
      </c>
      <c r="BF140" s="57">
        <f>'Premissas de Custo'!$D135*'Premissas de Custo'!BI135/1000</f>
        <v>0.21080072877134368</v>
      </c>
      <c r="BG140" s="57">
        <f>'Premissas de Custo'!$D135*'Premissas de Custo'!BJ135/1000</f>
        <v>0.21080072877134368</v>
      </c>
      <c r="BH140" s="57">
        <f>'Premissas de Custo'!$D135*'Premissas de Custo'!BK135/1000</f>
        <v>0.21080072877134368</v>
      </c>
      <c r="BI140" s="57">
        <f>'Premissas de Custo'!$D135*'Premissas de Custo'!BL135/1000</f>
        <v>0.21080072877134368</v>
      </c>
      <c r="BJ140" s="57">
        <f>'Premissas de Custo'!$D135*'Premissas de Custo'!BM135/1000</f>
        <v>0.21080072877134368</v>
      </c>
      <c r="BK140" s="57">
        <f>'Premissas de Custo'!$D135*'Premissas de Custo'!BN135/1000</f>
        <v>0.21080072877134368</v>
      </c>
      <c r="BL140" s="57">
        <f>'Premissas de Custo'!$D135*'Premissas de Custo'!BO135/1000</f>
        <v>0.21080072877134368</v>
      </c>
      <c r="BM140" s="57">
        <f>'Premissas de Custo'!$D135*'Premissas de Custo'!BP135/1000</f>
        <v>0.21080072877134368</v>
      </c>
      <c r="BN140" s="57">
        <f>'Premissas de Custo'!$D135*'Premissas de Custo'!BQ135/1000</f>
        <v>0.21080072877134368</v>
      </c>
      <c r="BO140" s="57">
        <f>'Premissas de Custo'!$D135*'Premissas de Custo'!BR135/1000</f>
        <v>0.21080072877134368</v>
      </c>
      <c r="BP140" s="57">
        <f>'Premissas de Custo'!$D135*'Premissas de Custo'!BS135/1000</f>
        <v>0.21080072877134368</v>
      </c>
      <c r="BQ140" s="319"/>
    </row>
    <row r="141" spans="1:69" ht="14.4" x14ac:dyDescent="0.3">
      <c r="A141" s="66"/>
      <c r="B141" s="83" t="s">
        <v>174</v>
      </c>
      <c r="C141" s="63" t="s">
        <v>8</v>
      </c>
      <c r="D141" s="57"/>
      <c r="E141" s="57"/>
      <c r="F141" s="57"/>
      <c r="G141" s="57"/>
      <c r="H141" s="57"/>
      <c r="I141" s="57"/>
      <c r="J141" s="57"/>
      <c r="K141" s="57">
        <f>'Premissas de Custo'!$D136*'Premissas de Custo'!N136/1000</f>
        <v>0.53965112811121818</v>
      </c>
      <c r="L141" s="57">
        <f>'Premissas de Custo'!$D136*'Premissas de Custo'!O136/1000</f>
        <v>0.53965112811121818</v>
      </c>
      <c r="M141" s="57">
        <f>'Premissas de Custo'!$D136*'Premissas de Custo'!P136/1000</f>
        <v>0.53965112811121818</v>
      </c>
      <c r="N141" s="57">
        <f>'Premissas de Custo'!$D136*'Premissas de Custo'!Q136/1000</f>
        <v>0.75551157935570568</v>
      </c>
      <c r="O141" s="57">
        <f>'Premissas de Custo'!$D136*'Premissas de Custo'!R136/1000</f>
        <v>0.75551157935570568</v>
      </c>
      <c r="P141" s="57">
        <f>'Premissas de Custo'!$D136*'Premissas de Custo'!S136/1000</f>
        <v>0.75551157935570568</v>
      </c>
      <c r="Q141" s="57">
        <f>'Premissas de Custo'!$D136*'Premissas de Custo'!T136/1000</f>
        <v>0.75551157935570568</v>
      </c>
      <c r="R141" s="57">
        <f>'Premissas de Custo'!$D136*'Premissas de Custo'!U136/1000</f>
        <v>0.75551157935570568</v>
      </c>
      <c r="S141" s="57">
        <f>'Premissas de Custo'!$D136*'Premissas de Custo'!V136/1000</f>
        <v>0.75551157935570568</v>
      </c>
      <c r="T141" s="57">
        <f>'Premissas de Custo'!$D136*'Premissas de Custo'!W136/1000</f>
        <v>0.75551157935570568</v>
      </c>
      <c r="U141" s="57">
        <f>'Premissas de Custo'!$D136*'Premissas de Custo'!X136/1000</f>
        <v>0.75551157935570568</v>
      </c>
      <c r="V141" s="57">
        <f>'Premissas de Custo'!$D136*'Premissas de Custo'!Y136/1000</f>
        <v>0.75551157935570568</v>
      </c>
      <c r="W141" s="57">
        <f>'Premissas de Custo'!$D136*'Premissas de Custo'!Z136/1000</f>
        <v>0.75551157935570568</v>
      </c>
      <c r="X141" s="57">
        <f>'Premissas de Custo'!$D136*'Premissas de Custo'!AA136/1000</f>
        <v>0.75551157935570568</v>
      </c>
      <c r="Y141" s="57">
        <f>'Premissas de Custo'!$D136*'Premissas de Custo'!AB136/1000</f>
        <v>0.75551157935570568</v>
      </c>
      <c r="Z141" s="57">
        <f>'Premissas de Custo'!$D136*'Premissas de Custo'!AC136/1000</f>
        <v>0.75551157935570568</v>
      </c>
      <c r="AA141" s="57">
        <f>'Premissas de Custo'!$D136*'Premissas de Custo'!AD136/1000</f>
        <v>0.75551157935570568</v>
      </c>
      <c r="AB141" s="57">
        <f>'Premissas de Custo'!$D136*'Premissas de Custo'!AE136/1000</f>
        <v>0.75551157935570568</v>
      </c>
      <c r="AC141" s="57">
        <f>'Premissas de Custo'!$D136*'Premissas de Custo'!AF136/1000</f>
        <v>0.75551157935570568</v>
      </c>
      <c r="AD141" s="57">
        <f>'Premissas de Custo'!$D136*'Premissas de Custo'!AG136/1000</f>
        <v>0.75551157935570568</v>
      </c>
      <c r="AE141" s="57">
        <f>'Premissas de Custo'!$D136*'Premissas de Custo'!AH136/1000</f>
        <v>0.75551157935570568</v>
      </c>
      <c r="AF141" s="57">
        <f>'Premissas de Custo'!$D136*'Premissas de Custo'!AI136/1000</f>
        <v>0.75551157935570568</v>
      </c>
      <c r="AG141" s="57">
        <f>'Premissas de Custo'!$D136*'Premissas de Custo'!AJ136/1000</f>
        <v>0.75551157935570568</v>
      </c>
      <c r="AH141" s="57">
        <f>'Premissas de Custo'!$D136*'Premissas de Custo'!AK136/1000</f>
        <v>0.75551157935570568</v>
      </c>
      <c r="AI141" s="57">
        <f>'Premissas de Custo'!$D136*'Premissas de Custo'!AL136/1000</f>
        <v>0.75551157935570568</v>
      </c>
      <c r="AJ141" s="57">
        <f>'Premissas de Custo'!$D136*'Premissas de Custo'!AM136/1000</f>
        <v>0.75551157935570568</v>
      </c>
      <c r="AK141" s="57">
        <f>'Premissas de Custo'!$D136*'Premissas de Custo'!AN136/1000</f>
        <v>0.75551157935570568</v>
      </c>
      <c r="AL141" s="57">
        <f>'Premissas de Custo'!$D136*'Premissas de Custo'!AO136/1000</f>
        <v>0.75551157935570568</v>
      </c>
      <c r="AM141" s="57">
        <f>'Premissas de Custo'!$D136*'Premissas de Custo'!AP136/1000</f>
        <v>0.75551157935570568</v>
      </c>
      <c r="AN141" s="57">
        <f>'Premissas de Custo'!$D136*'Premissas de Custo'!AQ136/1000</f>
        <v>0.75551157935570568</v>
      </c>
      <c r="AO141" s="57">
        <f>'Premissas de Custo'!$D136*'Premissas de Custo'!AR136/1000</f>
        <v>0.75551157935570568</v>
      </c>
      <c r="AP141" s="57">
        <f>'Premissas de Custo'!$D136*'Premissas de Custo'!AS136/1000</f>
        <v>0.75551157935570568</v>
      </c>
      <c r="AQ141" s="57">
        <f>'Premissas de Custo'!$D136*'Premissas de Custo'!AT136/1000</f>
        <v>0.75551157935570568</v>
      </c>
      <c r="AR141" s="57">
        <f>'Premissas de Custo'!$D136*'Premissas de Custo'!AU136/1000</f>
        <v>0.75551157935570568</v>
      </c>
      <c r="AS141" s="57">
        <f>'Premissas de Custo'!$D136*'Premissas de Custo'!AV136/1000</f>
        <v>0.75551157935570568</v>
      </c>
      <c r="AT141" s="57">
        <f>'Premissas de Custo'!$D136*'Premissas de Custo'!AW136/1000</f>
        <v>0.75551157935570568</v>
      </c>
      <c r="AU141" s="57">
        <f>'Premissas de Custo'!$D136*'Premissas de Custo'!AX136/1000</f>
        <v>0.75551157935570568</v>
      </c>
      <c r="AV141" s="57">
        <f>'Premissas de Custo'!$D136*'Premissas de Custo'!AY136/1000</f>
        <v>0.75551157935570568</v>
      </c>
      <c r="AW141" s="57">
        <f>'Premissas de Custo'!$D136*'Premissas de Custo'!AZ136/1000</f>
        <v>0.75551157935570568</v>
      </c>
      <c r="AX141" s="57">
        <f>'Premissas de Custo'!$D136*'Premissas de Custo'!BA136/1000</f>
        <v>0.75551157935570568</v>
      </c>
      <c r="AY141" s="57">
        <f>'Premissas de Custo'!$D136*'Premissas de Custo'!BB136/1000</f>
        <v>0.75551157935570568</v>
      </c>
      <c r="AZ141" s="57">
        <f>'Premissas de Custo'!$D136*'Premissas de Custo'!BC136/1000</f>
        <v>0.75551157935570568</v>
      </c>
      <c r="BA141" s="57">
        <f>'Premissas de Custo'!$D136*'Premissas de Custo'!BD136/1000</f>
        <v>0.75551157935570568</v>
      </c>
      <c r="BB141" s="57">
        <f>'Premissas de Custo'!$D136*'Premissas de Custo'!BE136/1000</f>
        <v>0.75551157935570568</v>
      </c>
      <c r="BC141" s="57">
        <f>'Premissas de Custo'!$D136*'Premissas de Custo'!BF136/1000</f>
        <v>0.75551157935570568</v>
      </c>
      <c r="BD141" s="57">
        <f>'Premissas de Custo'!$D136*'Premissas de Custo'!BG136/1000</f>
        <v>0.75551157935570568</v>
      </c>
      <c r="BE141" s="57">
        <f>'Premissas de Custo'!$D136*'Premissas de Custo'!BH136/1000</f>
        <v>0.75551157935570568</v>
      </c>
      <c r="BF141" s="57">
        <f>'Premissas de Custo'!$D136*'Premissas de Custo'!BI136/1000</f>
        <v>0.75551157935570568</v>
      </c>
      <c r="BG141" s="57">
        <f>'Premissas de Custo'!$D136*'Premissas de Custo'!BJ136/1000</f>
        <v>0.75551157935570568</v>
      </c>
      <c r="BH141" s="57">
        <f>'Premissas de Custo'!$D136*'Premissas de Custo'!BK136/1000</f>
        <v>0.75551157935570568</v>
      </c>
      <c r="BI141" s="57">
        <f>'Premissas de Custo'!$D136*'Premissas de Custo'!BL136/1000</f>
        <v>0.75551157935570568</v>
      </c>
      <c r="BJ141" s="57">
        <f>'Premissas de Custo'!$D136*'Premissas de Custo'!BM136/1000</f>
        <v>0.75551157935570568</v>
      </c>
      <c r="BK141" s="57">
        <f>'Premissas de Custo'!$D136*'Premissas de Custo'!BN136/1000</f>
        <v>0.75551157935570568</v>
      </c>
      <c r="BL141" s="57">
        <f>'Premissas de Custo'!$D136*'Premissas de Custo'!BO136/1000</f>
        <v>0.75551157935570568</v>
      </c>
      <c r="BM141" s="57">
        <f>'Premissas de Custo'!$D136*'Premissas de Custo'!BP136/1000</f>
        <v>0.75551157935570568</v>
      </c>
      <c r="BN141" s="57">
        <f>'Premissas de Custo'!$D136*'Premissas de Custo'!BQ136/1000</f>
        <v>0.75551157935570568</v>
      </c>
      <c r="BO141" s="57">
        <f>'Premissas de Custo'!$D136*'Premissas de Custo'!BR136/1000</f>
        <v>0.75551157935570568</v>
      </c>
      <c r="BP141" s="57">
        <f>'Premissas de Custo'!$D136*'Premissas de Custo'!BS136/1000</f>
        <v>0.75551157935570568</v>
      </c>
      <c r="BQ141" s="319"/>
    </row>
    <row r="142" spans="1:69" ht="14.4" x14ac:dyDescent="0.3">
      <c r="A142" s="66"/>
      <c r="B142" s="83" t="s">
        <v>175</v>
      </c>
      <c r="C142" s="63" t="s">
        <v>8</v>
      </c>
      <c r="D142" s="57"/>
      <c r="E142" s="57"/>
      <c r="F142" s="57"/>
      <c r="G142" s="57"/>
      <c r="H142" s="57"/>
      <c r="I142" s="57"/>
      <c r="J142" s="57"/>
      <c r="K142" s="57">
        <f>'Premissas de Custo'!$D137*'Premissas de Custo'!N137/1000</f>
        <v>0.21080072877134368</v>
      </c>
      <c r="L142" s="57">
        <f>'Premissas de Custo'!$D137*'Premissas de Custo'!O137/1000</f>
        <v>0.21080072877134368</v>
      </c>
      <c r="M142" s="57">
        <f>'Premissas de Custo'!$D137*'Premissas de Custo'!P137/1000</f>
        <v>0.21080072877134368</v>
      </c>
      <c r="N142" s="57">
        <f>'Premissas de Custo'!$D137*'Premissas de Custo'!Q137/1000</f>
        <v>0.21080072877134368</v>
      </c>
      <c r="O142" s="57">
        <f>'Premissas de Custo'!$D137*'Premissas de Custo'!R137/1000</f>
        <v>0.21080072877134368</v>
      </c>
      <c r="P142" s="57">
        <f>'Premissas de Custo'!$D137*'Premissas de Custo'!S137/1000</f>
        <v>0.21080072877134368</v>
      </c>
      <c r="Q142" s="57">
        <f>'Premissas de Custo'!$D137*'Premissas de Custo'!T137/1000</f>
        <v>0.21080072877134368</v>
      </c>
      <c r="R142" s="57">
        <f>'Premissas de Custo'!$D137*'Premissas de Custo'!U137/1000</f>
        <v>0.21080072877134368</v>
      </c>
      <c r="S142" s="57">
        <f>'Premissas de Custo'!$D137*'Premissas de Custo'!V137/1000</f>
        <v>0.21080072877134368</v>
      </c>
      <c r="T142" s="57">
        <f>'Premissas de Custo'!$D137*'Premissas de Custo'!W137/1000</f>
        <v>0.21080072877134368</v>
      </c>
      <c r="U142" s="57">
        <f>'Premissas de Custo'!$D137*'Premissas de Custo'!X137/1000</f>
        <v>0.21080072877134368</v>
      </c>
      <c r="V142" s="57">
        <f>'Premissas de Custo'!$D137*'Premissas de Custo'!Y137/1000</f>
        <v>0.21080072877134368</v>
      </c>
      <c r="W142" s="57">
        <f>'Premissas de Custo'!$D137*'Premissas de Custo'!Z137/1000</f>
        <v>0.21080072877134368</v>
      </c>
      <c r="X142" s="57">
        <f>'Premissas de Custo'!$D137*'Premissas de Custo'!AA137/1000</f>
        <v>0.21080072877134368</v>
      </c>
      <c r="Y142" s="57">
        <f>'Premissas de Custo'!$D137*'Premissas de Custo'!AB137/1000</f>
        <v>0.21080072877134368</v>
      </c>
      <c r="Z142" s="57">
        <f>'Premissas de Custo'!$D137*'Premissas de Custo'!AC137/1000</f>
        <v>0.21080072877134368</v>
      </c>
      <c r="AA142" s="57">
        <f>'Premissas de Custo'!$D137*'Premissas de Custo'!AD137/1000</f>
        <v>0.21080072877134368</v>
      </c>
      <c r="AB142" s="57">
        <f>'Premissas de Custo'!$D137*'Premissas de Custo'!AE137/1000</f>
        <v>0.21080072877134368</v>
      </c>
      <c r="AC142" s="57">
        <f>'Premissas de Custo'!$D137*'Premissas de Custo'!AF137/1000</f>
        <v>0.21080072877134368</v>
      </c>
      <c r="AD142" s="57">
        <f>'Premissas de Custo'!$D137*'Premissas de Custo'!AG137/1000</f>
        <v>0.21080072877134368</v>
      </c>
      <c r="AE142" s="57">
        <f>'Premissas de Custo'!$D137*'Premissas de Custo'!AH137/1000</f>
        <v>0.21080072877134368</v>
      </c>
      <c r="AF142" s="57">
        <f>'Premissas de Custo'!$D137*'Premissas de Custo'!AI137/1000</f>
        <v>0.21080072877134368</v>
      </c>
      <c r="AG142" s="57">
        <f>'Premissas de Custo'!$D137*'Premissas de Custo'!AJ137/1000</f>
        <v>0.21080072877134368</v>
      </c>
      <c r="AH142" s="57">
        <f>'Premissas de Custo'!$D137*'Premissas de Custo'!AK137/1000</f>
        <v>0.21080072877134368</v>
      </c>
      <c r="AI142" s="57">
        <f>'Premissas de Custo'!$D137*'Premissas de Custo'!AL137/1000</f>
        <v>0.21080072877134368</v>
      </c>
      <c r="AJ142" s="57">
        <f>'Premissas de Custo'!$D137*'Premissas de Custo'!AM137/1000</f>
        <v>0.21080072877134368</v>
      </c>
      <c r="AK142" s="57">
        <f>'Premissas de Custo'!$D137*'Premissas de Custo'!AN137/1000</f>
        <v>0.21080072877134368</v>
      </c>
      <c r="AL142" s="57">
        <f>'Premissas de Custo'!$D137*'Premissas de Custo'!AO137/1000</f>
        <v>0.21080072877134368</v>
      </c>
      <c r="AM142" s="57">
        <f>'Premissas de Custo'!$D137*'Premissas de Custo'!AP137/1000</f>
        <v>0.21080072877134368</v>
      </c>
      <c r="AN142" s="57">
        <f>'Premissas de Custo'!$D137*'Premissas de Custo'!AQ137/1000</f>
        <v>0.21080072877134368</v>
      </c>
      <c r="AO142" s="57">
        <f>'Premissas de Custo'!$D137*'Premissas de Custo'!AR137/1000</f>
        <v>0.21080072877134368</v>
      </c>
      <c r="AP142" s="57">
        <f>'Premissas de Custo'!$D137*'Premissas de Custo'!AS137/1000</f>
        <v>0.21080072877134368</v>
      </c>
      <c r="AQ142" s="57">
        <f>'Premissas de Custo'!$D137*'Premissas de Custo'!AT137/1000</f>
        <v>0.21080072877134368</v>
      </c>
      <c r="AR142" s="57">
        <f>'Premissas de Custo'!$D137*'Premissas de Custo'!AU137/1000</f>
        <v>0.21080072877134368</v>
      </c>
      <c r="AS142" s="57">
        <f>'Premissas de Custo'!$D137*'Premissas de Custo'!AV137/1000</f>
        <v>0.21080072877134368</v>
      </c>
      <c r="AT142" s="57">
        <f>'Premissas de Custo'!$D137*'Premissas de Custo'!AW137/1000</f>
        <v>0.21080072877134368</v>
      </c>
      <c r="AU142" s="57">
        <f>'Premissas de Custo'!$D137*'Premissas de Custo'!AX137/1000</f>
        <v>0.21080072877134368</v>
      </c>
      <c r="AV142" s="57">
        <f>'Premissas de Custo'!$D137*'Premissas de Custo'!AY137/1000</f>
        <v>0.21080072877134368</v>
      </c>
      <c r="AW142" s="57">
        <f>'Premissas de Custo'!$D137*'Premissas de Custo'!AZ137/1000</f>
        <v>0.21080072877134368</v>
      </c>
      <c r="AX142" s="57">
        <f>'Premissas de Custo'!$D137*'Premissas de Custo'!BA137/1000</f>
        <v>0.21080072877134368</v>
      </c>
      <c r="AY142" s="57">
        <f>'Premissas de Custo'!$D137*'Premissas de Custo'!BB137/1000</f>
        <v>0.21080072877134368</v>
      </c>
      <c r="AZ142" s="57">
        <f>'Premissas de Custo'!$D137*'Premissas de Custo'!BC137/1000</f>
        <v>0.21080072877134368</v>
      </c>
      <c r="BA142" s="57">
        <f>'Premissas de Custo'!$D137*'Premissas de Custo'!BD137/1000</f>
        <v>0.21080072877134368</v>
      </c>
      <c r="BB142" s="57">
        <f>'Premissas de Custo'!$D137*'Premissas de Custo'!BE137/1000</f>
        <v>0.21080072877134368</v>
      </c>
      <c r="BC142" s="57">
        <f>'Premissas de Custo'!$D137*'Premissas de Custo'!BF137/1000</f>
        <v>0.21080072877134368</v>
      </c>
      <c r="BD142" s="57">
        <f>'Premissas de Custo'!$D137*'Premissas de Custo'!BG137/1000</f>
        <v>0.21080072877134368</v>
      </c>
      <c r="BE142" s="57">
        <f>'Premissas de Custo'!$D137*'Premissas de Custo'!BH137/1000</f>
        <v>0.21080072877134368</v>
      </c>
      <c r="BF142" s="57">
        <f>'Premissas de Custo'!$D137*'Premissas de Custo'!BI137/1000</f>
        <v>0.21080072877134368</v>
      </c>
      <c r="BG142" s="57">
        <f>'Premissas de Custo'!$D137*'Premissas de Custo'!BJ137/1000</f>
        <v>0.21080072877134368</v>
      </c>
      <c r="BH142" s="57">
        <f>'Premissas de Custo'!$D137*'Premissas de Custo'!BK137/1000</f>
        <v>0.21080072877134368</v>
      </c>
      <c r="BI142" s="57">
        <f>'Premissas de Custo'!$D137*'Premissas de Custo'!BL137/1000</f>
        <v>0.21080072877134368</v>
      </c>
      <c r="BJ142" s="57">
        <f>'Premissas de Custo'!$D137*'Premissas de Custo'!BM137/1000</f>
        <v>0.21080072877134368</v>
      </c>
      <c r="BK142" s="57">
        <f>'Premissas de Custo'!$D137*'Premissas de Custo'!BN137/1000</f>
        <v>0.21080072877134368</v>
      </c>
      <c r="BL142" s="57">
        <f>'Premissas de Custo'!$D137*'Premissas de Custo'!BO137/1000</f>
        <v>0.21080072877134368</v>
      </c>
      <c r="BM142" s="57">
        <f>'Premissas de Custo'!$D137*'Premissas de Custo'!BP137/1000</f>
        <v>0.21080072877134368</v>
      </c>
      <c r="BN142" s="57">
        <f>'Premissas de Custo'!$D137*'Premissas de Custo'!BQ137/1000</f>
        <v>0.21080072877134368</v>
      </c>
      <c r="BO142" s="57">
        <f>'Premissas de Custo'!$D137*'Premissas de Custo'!BR137/1000</f>
        <v>0.21080072877134368</v>
      </c>
      <c r="BP142" s="57">
        <f>'Premissas de Custo'!$D137*'Premissas de Custo'!BS137/1000</f>
        <v>0.21080072877134368</v>
      </c>
      <c r="BQ142" s="319"/>
    </row>
    <row r="143" spans="1:69" ht="14.4" x14ac:dyDescent="0.3">
      <c r="A143" s="66"/>
      <c r="B143" s="83" t="s">
        <v>176</v>
      </c>
      <c r="C143" s="63" t="s">
        <v>8</v>
      </c>
      <c r="D143" s="57"/>
      <c r="E143" s="57"/>
      <c r="F143" s="57"/>
      <c r="G143" s="57"/>
      <c r="H143" s="57"/>
      <c r="I143" s="57"/>
      <c r="J143" s="57"/>
      <c r="K143" s="57">
        <f>'Premissas de Custo'!$D138*'Premissas de Custo'!N138/1000</f>
        <v>0.19292527829976058</v>
      </c>
      <c r="L143" s="57">
        <f>'Premissas de Custo'!$D138*'Premissas de Custo'!O138/1000</f>
        <v>0.19292527829976058</v>
      </c>
      <c r="M143" s="57">
        <f>'Premissas de Custo'!$D138*'Premissas de Custo'!P138/1000</f>
        <v>0.19292527829976058</v>
      </c>
      <c r="N143" s="57">
        <f>'Premissas de Custo'!$D138*'Premissas de Custo'!Q138/1000</f>
        <v>0.19292527829976058</v>
      </c>
      <c r="O143" s="57">
        <f>'Premissas de Custo'!$D138*'Premissas de Custo'!R138/1000</f>
        <v>0.19292527829976058</v>
      </c>
      <c r="P143" s="57">
        <f>'Premissas de Custo'!$D138*'Premissas de Custo'!S138/1000</f>
        <v>0.19292527829976058</v>
      </c>
      <c r="Q143" s="57">
        <f>'Premissas de Custo'!$D138*'Premissas de Custo'!T138/1000</f>
        <v>0.19292527829976058</v>
      </c>
      <c r="R143" s="57">
        <f>'Premissas de Custo'!$D138*'Premissas de Custo'!U138/1000</f>
        <v>0.19292527829976058</v>
      </c>
      <c r="S143" s="57">
        <f>'Premissas de Custo'!$D138*'Premissas de Custo'!V138/1000</f>
        <v>0.19292527829976058</v>
      </c>
      <c r="T143" s="57">
        <f>'Premissas de Custo'!$D138*'Premissas de Custo'!W138/1000</f>
        <v>0.19292527829976058</v>
      </c>
      <c r="U143" s="57">
        <f>'Premissas de Custo'!$D138*'Premissas de Custo'!X138/1000</f>
        <v>0.19292527829976058</v>
      </c>
      <c r="V143" s="57">
        <f>'Premissas de Custo'!$D138*'Premissas de Custo'!Y138/1000</f>
        <v>0.19292527829976058</v>
      </c>
      <c r="W143" s="57">
        <f>'Premissas de Custo'!$D138*'Premissas de Custo'!Z138/1000</f>
        <v>0.19292527829976058</v>
      </c>
      <c r="X143" s="57">
        <f>'Premissas de Custo'!$D138*'Premissas de Custo'!AA138/1000</f>
        <v>0.19292527829976058</v>
      </c>
      <c r="Y143" s="57">
        <f>'Premissas de Custo'!$D138*'Premissas de Custo'!AB138/1000</f>
        <v>0.19292527829976058</v>
      </c>
      <c r="Z143" s="57">
        <f>'Premissas de Custo'!$D138*'Premissas de Custo'!AC138/1000</f>
        <v>0.19292527829976058</v>
      </c>
      <c r="AA143" s="57">
        <f>'Premissas de Custo'!$D138*'Premissas de Custo'!AD138/1000</f>
        <v>0.19292527829976058</v>
      </c>
      <c r="AB143" s="57">
        <f>'Premissas de Custo'!$D138*'Premissas de Custo'!AE138/1000</f>
        <v>0.19292527829976058</v>
      </c>
      <c r="AC143" s="57">
        <f>'Premissas de Custo'!$D138*'Premissas de Custo'!AF138/1000</f>
        <v>0.19292527829976058</v>
      </c>
      <c r="AD143" s="57">
        <f>'Premissas de Custo'!$D138*'Premissas de Custo'!AG138/1000</f>
        <v>0.19292527829976058</v>
      </c>
      <c r="AE143" s="57">
        <f>'Premissas de Custo'!$D138*'Premissas de Custo'!AH138/1000</f>
        <v>0.19292527829976058</v>
      </c>
      <c r="AF143" s="57">
        <f>'Premissas de Custo'!$D138*'Premissas de Custo'!AI138/1000</f>
        <v>0.19292527829976058</v>
      </c>
      <c r="AG143" s="57">
        <f>'Premissas de Custo'!$D138*'Premissas de Custo'!AJ138/1000</f>
        <v>0.19292527829976058</v>
      </c>
      <c r="AH143" s="57">
        <f>'Premissas de Custo'!$D138*'Premissas de Custo'!AK138/1000</f>
        <v>0.19292527829976058</v>
      </c>
      <c r="AI143" s="57">
        <f>'Premissas de Custo'!$D138*'Premissas de Custo'!AL138/1000</f>
        <v>0.19292527829976058</v>
      </c>
      <c r="AJ143" s="57">
        <f>'Premissas de Custo'!$D138*'Premissas de Custo'!AM138/1000</f>
        <v>0.19292527829976058</v>
      </c>
      <c r="AK143" s="57">
        <f>'Premissas de Custo'!$D138*'Premissas de Custo'!AN138/1000</f>
        <v>0.19292527829976058</v>
      </c>
      <c r="AL143" s="57">
        <f>'Premissas de Custo'!$D138*'Premissas de Custo'!AO138/1000</f>
        <v>0.19292527829976058</v>
      </c>
      <c r="AM143" s="57">
        <f>'Premissas de Custo'!$D138*'Premissas de Custo'!AP138/1000</f>
        <v>0.19292527829976058</v>
      </c>
      <c r="AN143" s="57">
        <f>'Premissas de Custo'!$D138*'Premissas de Custo'!AQ138/1000</f>
        <v>0.19292527829976058</v>
      </c>
      <c r="AO143" s="57">
        <f>'Premissas de Custo'!$D138*'Premissas de Custo'!AR138/1000</f>
        <v>0.19292527829976058</v>
      </c>
      <c r="AP143" s="57">
        <f>'Premissas de Custo'!$D138*'Premissas de Custo'!AS138/1000</f>
        <v>0.19292527829976058</v>
      </c>
      <c r="AQ143" s="57">
        <f>'Premissas de Custo'!$D138*'Premissas de Custo'!AT138/1000</f>
        <v>0.19292527829976058</v>
      </c>
      <c r="AR143" s="57">
        <f>'Premissas de Custo'!$D138*'Premissas de Custo'!AU138/1000</f>
        <v>0.19292527829976058</v>
      </c>
      <c r="AS143" s="57">
        <f>'Premissas de Custo'!$D138*'Premissas de Custo'!AV138/1000</f>
        <v>0.19292527829976058</v>
      </c>
      <c r="AT143" s="57">
        <f>'Premissas de Custo'!$D138*'Premissas de Custo'!AW138/1000</f>
        <v>0.19292527829976058</v>
      </c>
      <c r="AU143" s="57">
        <f>'Premissas de Custo'!$D138*'Premissas de Custo'!AX138/1000</f>
        <v>0.19292527829976058</v>
      </c>
      <c r="AV143" s="57">
        <f>'Premissas de Custo'!$D138*'Premissas de Custo'!AY138/1000</f>
        <v>0.19292527829976058</v>
      </c>
      <c r="AW143" s="57">
        <f>'Premissas de Custo'!$D138*'Premissas de Custo'!AZ138/1000</f>
        <v>0.19292527829976058</v>
      </c>
      <c r="AX143" s="57">
        <f>'Premissas de Custo'!$D138*'Premissas de Custo'!BA138/1000</f>
        <v>0.19292527829976058</v>
      </c>
      <c r="AY143" s="57">
        <f>'Premissas de Custo'!$D138*'Premissas de Custo'!BB138/1000</f>
        <v>0.19292527829976058</v>
      </c>
      <c r="AZ143" s="57">
        <f>'Premissas de Custo'!$D138*'Premissas de Custo'!BC138/1000</f>
        <v>0.19292527829976058</v>
      </c>
      <c r="BA143" s="57">
        <f>'Premissas de Custo'!$D138*'Premissas de Custo'!BD138/1000</f>
        <v>0.19292527829976058</v>
      </c>
      <c r="BB143" s="57">
        <f>'Premissas de Custo'!$D138*'Premissas de Custo'!BE138/1000</f>
        <v>0.19292527829976058</v>
      </c>
      <c r="BC143" s="57">
        <f>'Premissas de Custo'!$D138*'Premissas de Custo'!BF138/1000</f>
        <v>0.19292527829976058</v>
      </c>
      <c r="BD143" s="57">
        <f>'Premissas de Custo'!$D138*'Premissas de Custo'!BG138/1000</f>
        <v>0.19292527829976058</v>
      </c>
      <c r="BE143" s="57">
        <f>'Premissas de Custo'!$D138*'Premissas de Custo'!BH138/1000</f>
        <v>0.19292527829976058</v>
      </c>
      <c r="BF143" s="57">
        <f>'Premissas de Custo'!$D138*'Premissas de Custo'!BI138/1000</f>
        <v>0.19292527829976058</v>
      </c>
      <c r="BG143" s="57">
        <f>'Premissas de Custo'!$D138*'Premissas de Custo'!BJ138/1000</f>
        <v>0.19292527829976058</v>
      </c>
      <c r="BH143" s="57">
        <f>'Premissas de Custo'!$D138*'Premissas de Custo'!BK138/1000</f>
        <v>0.19292527829976058</v>
      </c>
      <c r="BI143" s="57">
        <f>'Premissas de Custo'!$D138*'Premissas de Custo'!BL138/1000</f>
        <v>0.19292527829976058</v>
      </c>
      <c r="BJ143" s="57">
        <f>'Premissas de Custo'!$D138*'Premissas de Custo'!BM138/1000</f>
        <v>0.19292527829976058</v>
      </c>
      <c r="BK143" s="57">
        <f>'Premissas de Custo'!$D138*'Premissas de Custo'!BN138/1000</f>
        <v>0.19292527829976058</v>
      </c>
      <c r="BL143" s="57">
        <f>'Premissas de Custo'!$D138*'Premissas de Custo'!BO138/1000</f>
        <v>0.19292527829976058</v>
      </c>
      <c r="BM143" s="57">
        <f>'Premissas de Custo'!$D138*'Premissas de Custo'!BP138/1000</f>
        <v>0.19292527829976058</v>
      </c>
      <c r="BN143" s="57">
        <f>'Premissas de Custo'!$D138*'Premissas de Custo'!BQ138/1000</f>
        <v>0.19292527829976058</v>
      </c>
      <c r="BO143" s="57">
        <f>'Premissas de Custo'!$D138*'Premissas de Custo'!BR138/1000</f>
        <v>0.19292527829976058</v>
      </c>
      <c r="BP143" s="57">
        <f>'Premissas de Custo'!$D138*'Premissas de Custo'!BS138/1000</f>
        <v>0.19292527829976058</v>
      </c>
      <c r="BQ143" s="319"/>
    </row>
    <row r="144" spans="1:69" ht="14.4" x14ac:dyDescent="0.3">
      <c r="A144" s="66"/>
      <c r="B144" s="83" t="s">
        <v>177</v>
      </c>
      <c r="C144" s="63" t="s">
        <v>8</v>
      </c>
      <c r="D144" s="57"/>
      <c r="E144" s="57"/>
      <c r="F144" s="57"/>
      <c r="G144" s="57"/>
      <c r="H144" s="57"/>
      <c r="I144" s="57"/>
      <c r="J144" s="57"/>
      <c r="K144" s="57">
        <f>'Premissas de Custo'!$D139*'Premissas de Custo'!N139/1000</f>
        <v>0.60132554275250039</v>
      </c>
      <c r="L144" s="57">
        <f>'Premissas de Custo'!$D139*'Premissas de Custo'!O139/1000</f>
        <v>0.60132554275250039</v>
      </c>
      <c r="M144" s="57">
        <f>'Premissas de Custo'!$D139*'Premissas de Custo'!P139/1000</f>
        <v>0.60132554275250039</v>
      </c>
      <c r="N144" s="57">
        <f>'Premissas de Custo'!$D139*'Premissas de Custo'!Q139/1000</f>
        <v>0.80176739033666722</v>
      </c>
      <c r="O144" s="57">
        <f>'Premissas de Custo'!$D139*'Premissas de Custo'!R139/1000</f>
        <v>0.80176739033666722</v>
      </c>
      <c r="P144" s="57">
        <f>'Premissas de Custo'!$D139*'Premissas de Custo'!S139/1000</f>
        <v>0.80176739033666722</v>
      </c>
      <c r="Q144" s="57">
        <f>'Premissas de Custo'!$D139*'Premissas de Custo'!T139/1000</f>
        <v>0.80176739033666722</v>
      </c>
      <c r="R144" s="57">
        <f>'Premissas de Custo'!$D139*'Premissas de Custo'!U139/1000</f>
        <v>0.80176739033666722</v>
      </c>
      <c r="S144" s="57">
        <f>'Premissas de Custo'!$D139*'Premissas de Custo'!V139/1000</f>
        <v>0.80176739033666722</v>
      </c>
      <c r="T144" s="57">
        <f>'Premissas de Custo'!$D139*'Premissas de Custo'!W139/1000</f>
        <v>0.80176739033666722</v>
      </c>
      <c r="U144" s="57">
        <f>'Premissas de Custo'!$D139*'Premissas de Custo'!X139/1000</f>
        <v>0.80176739033666722</v>
      </c>
      <c r="V144" s="57">
        <f>'Premissas de Custo'!$D139*'Premissas de Custo'!Y139/1000</f>
        <v>0.80176739033666722</v>
      </c>
      <c r="W144" s="57">
        <f>'Premissas de Custo'!$D139*'Premissas de Custo'!Z139/1000</f>
        <v>0.80176739033666722</v>
      </c>
      <c r="X144" s="57">
        <f>'Premissas de Custo'!$D139*'Premissas de Custo'!AA139/1000</f>
        <v>0.80176739033666722</v>
      </c>
      <c r="Y144" s="57">
        <f>'Premissas de Custo'!$D139*'Premissas de Custo'!AB139/1000</f>
        <v>0.80176739033666722</v>
      </c>
      <c r="Z144" s="57">
        <f>'Premissas de Custo'!$D139*'Premissas de Custo'!AC139/1000</f>
        <v>0.80176739033666722</v>
      </c>
      <c r="AA144" s="57">
        <f>'Premissas de Custo'!$D139*'Premissas de Custo'!AD139/1000</f>
        <v>0.80176739033666722</v>
      </c>
      <c r="AB144" s="57">
        <f>'Premissas de Custo'!$D139*'Premissas de Custo'!AE139/1000</f>
        <v>0.80176739033666722</v>
      </c>
      <c r="AC144" s="57">
        <f>'Premissas de Custo'!$D139*'Premissas de Custo'!AF139/1000</f>
        <v>0.80176739033666722</v>
      </c>
      <c r="AD144" s="57">
        <f>'Premissas de Custo'!$D139*'Premissas de Custo'!AG139/1000</f>
        <v>0.80176739033666722</v>
      </c>
      <c r="AE144" s="57">
        <f>'Premissas de Custo'!$D139*'Premissas de Custo'!AH139/1000</f>
        <v>0.80176739033666722</v>
      </c>
      <c r="AF144" s="57">
        <f>'Premissas de Custo'!$D139*'Premissas de Custo'!AI139/1000</f>
        <v>0.80176739033666722</v>
      </c>
      <c r="AG144" s="57">
        <f>'Premissas de Custo'!$D139*'Premissas de Custo'!AJ139/1000</f>
        <v>0.80176739033666722</v>
      </c>
      <c r="AH144" s="57">
        <f>'Premissas de Custo'!$D139*'Premissas de Custo'!AK139/1000</f>
        <v>0.80176739033666722</v>
      </c>
      <c r="AI144" s="57">
        <f>'Premissas de Custo'!$D139*'Premissas de Custo'!AL139/1000</f>
        <v>0.80176739033666722</v>
      </c>
      <c r="AJ144" s="57">
        <f>'Premissas de Custo'!$D139*'Premissas de Custo'!AM139/1000</f>
        <v>0.80176739033666722</v>
      </c>
      <c r="AK144" s="57">
        <f>'Premissas de Custo'!$D139*'Premissas de Custo'!AN139/1000</f>
        <v>0.80176739033666722</v>
      </c>
      <c r="AL144" s="57">
        <f>'Premissas de Custo'!$D139*'Premissas de Custo'!AO139/1000</f>
        <v>0.80176739033666722</v>
      </c>
      <c r="AM144" s="57">
        <f>'Premissas de Custo'!$D139*'Premissas de Custo'!AP139/1000</f>
        <v>0.80176739033666722</v>
      </c>
      <c r="AN144" s="57">
        <f>'Premissas de Custo'!$D139*'Premissas de Custo'!AQ139/1000</f>
        <v>0.80176739033666722</v>
      </c>
      <c r="AO144" s="57">
        <f>'Premissas de Custo'!$D139*'Premissas de Custo'!AR139/1000</f>
        <v>0.80176739033666722</v>
      </c>
      <c r="AP144" s="57">
        <f>'Premissas de Custo'!$D139*'Premissas de Custo'!AS139/1000</f>
        <v>0.80176739033666722</v>
      </c>
      <c r="AQ144" s="57">
        <f>'Premissas de Custo'!$D139*'Premissas de Custo'!AT139/1000</f>
        <v>0.80176739033666722</v>
      </c>
      <c r="AR144" s="57">
        <f>'Premissas de Custo'!$D139*'Premissas de Custo'!AU139/1000</f>
        <v>0.80176739033666722</v>
      </c>
      <c r="AS144" s="57">
        <f>'Premissas de Custo'!$D139*'Premissas de Custo'!AV139/1000</f>
        <v>0.80176739033666722</v>
      </c>
      <c r="AT144" s="57">
        <f>'Premissas de Custo'!$D139*'Premissas de Custo'!AW139/1000</f>
        <v>0.80176739033666722</v>
      </c>
      <c r="AU144" s="57">
        <f>'Premissas de Custo'!$D139*'Premissas de Custo'!AX139/1000</f>
        <v>0.80176739033666722</v>
      </c>
      <c r="AV144" s="57">
        <f>'Premissas de Custo'!$D139*'Premissas de Custo'!AY139/1000</f>
        <v>0.80176739033666722</v>
      </c>
      <c r="AW144" s="57">
        <f>'Premissas de Custo'!$D139*'Premissas de Custo'!AZ139/1000</f>
        <v>0.80176739033666722</v>
      </c>
      <c r="AX144" s="57">
        <f>'Premissas de Custo'!$D139*'Premissas de Custo'!BA139/1000</f>
        <v>0.80176739033666722</v>
      </c>
      <c r="AY144" s="57">
        <f>'Premissas de Custo'!$D139*'Premissas de Custo'!BB139/1000</f>
        <v>0.80176739033666722</v>
      </c>
      <c r="AZ144" s="57">
        <f>'Premissas de Custo'!$D139*'Premissas de Custo'!BC139/1000</f>
        <v>0.80176739033666722</v>
      </c>
      <c r="BA144" s="57">
        <f>'Premissas de Custo'!$D139*'Premissas de Custo'!BD139/1000</f>
        <v>0.80176739033666722</v>
      </c>
      <c r="BB144" s="57">
        <f>'Premissas de Custo'!$D139*'Premissas de Custo'!BE139/1000</f>
        <v>0.80176739033666722</v>
      </c>
      <c r="BC144" s="57">
        <f>'Premissas de Custo'!$D139*'Premissas de Custo'!BF139/1000</f>
        <v>0.80176739033666722</v>
      </c>
      <c r="BD144" s="57">
        <f>'Premissas de Custo'!$D139*'Premissas de Custo'!BG139/1000</f>
        <v>0.80176739033666722</v>
      </c>
      <c r="BE144" s="57">
        <f>'Premissas de Custo'!$D139*'Premissas de Custo'!BH139/1000</f>
        <v>0.80176739033666722</v>
      </c>
      <c r="BF144" s="57">
        <f>'Premissas de Custo'!$D139*'Premissas de Custo'!BI139/1000</f>
        <v>0.80176739033666722</v>
      </c>
      <c r="BG144" s="57">
        <f>'Premissas de Custo'!$D139*'Premissas de Custo'!BJ139/1000</f>
        <v>0.80176739033666722</v>
      </c>
      <c r="BH144" s="57">
        <f>'Premissas de Custo'!$D139*'Premissas de Custo'!BK139/1000</f>
        <v>0.80176739033666722</v>
      </c>
      <c r="BI144" s="57">
        <f>'Premissas de Custo'!$D139*'Premissas de Custo'!BL139/1000</f>
        <v>0.80176739033666722</v>
      </c>
      <c r="BJ144" s="57">
        <f>'Premissas de Custo'!$D139*'Premissas de Custo'!BM139/1000</f>
        <v>0.80176739033666722</v>
      </c>
      <c r="BK144" s="57">
        <f>'Premissas de Custo'!$D139*'Premissas de Custo'!BN139/1000</f>
        <v>0.80176739033666722</v>
      </c>
      <c r="BL144" s="57">
        <f>'Premissas de Custo'!$D139*'Premissas de Custo'!BO139/1000</f>
        <v>0.80176739033666722</v>
      </c>
      <c r="BM144" s="57">
        <f>'Premissas de Custo'!$D139*'Premissas de Custo'!BP139/1000</f>
        <v>0.80176739033666722</v>
      </c>
      <c r="BN144" s="57">
        <f>'Premissas de Custo'!$D139*'Premissas de Custo'!BQ139/1000</f>
        <v>0.80176739033666722</v>
      </c>
      <c r="BO144" s="57">
        <f>'Premissas de Custo'!$D139*'Premissas de Custo'!BR139/1000</f>
        <v>0.80176739033666722</v>
      </c>
      <c r="BP144" s="57">
        <f>'Premissas de Custo'!$D139*'Premissas de Custo'!BS139/1000</f>
        <v>0.80176739033666722</v>
      </c>
      <c r="BQ144" s="319"/>
    </row>
    <row r="145" spans="1:69" ht="14.4" x14ac:dyDescent="0.3">
      <c r="A145" s="66"/>
      <c r="B145" s="83" t="s">
        <v>178</v>
      </c>
      <c r="C145" s="63" t="s">
        <v>8</v>
      </c>
      <c r="D145" s="57"/>
      <c r="E145" s="57"/>
      <c r="F145" s="57"/>
      <c r="G145" s="57"/>
      <c r="H145" s="57"/>
      <c r="I145" s="57"/>
      <c r="J145" s="57"/>
      <c r="K145" s="57">
        <f>'Premissas de Custo'!$D140*'Premissas de Custo'!N140/1000</f>
        <v>1.0022092379208341</v>
      </c>
      <c r="L145" s="57">
        <f>'Premissas de Custo'!$D140*'Premissas de Custo'!O140/1000</f>
        <v>1.0022092379208341</v>
      </c>
      <c r="M145" s="57">
        <f>'Premissas de Custo'!$D140*'Premissas de Custo'!P140/1000</f>
        <v>1.0022092379208341</v>
      </c>
      <c r="N145" s="57">
        <f>'Premissas de Custo'!$D140*'Premissas de Custo'!Q140/1000</f>
        <v>1.4030929330891677</v>
      </c>
      <c r="O145" s="57">
        <f>'Premissas de Custo'!$D140*'Premissas de Custo'!R140/1000</f>
        <v>1.4030929330891677</v>
      </c>
      <c r="P145" s="57">
        <f>'Premissas de Custo'!$D140*'Premissas de Custo'!S140/1000</f>
        <v>1.4030929330891677</v>
      </c>
      <c r="Q145" s="57">
        <f>'Premissas de Custo'!$D140*'Premissas de Custo'!T140/1000</f>
        <v>1.4030929330891677</v>
      </c>
      <c r="R145" s="57">
        <f>'Premissas de Custo'!$D140*'Premissas de Custo'!U140/1000</f>
        <v>1.4030929330891677</v>
      </c>
      <c r="S145" s="57">
        <f>'Premissas de Custo'!$D140*'Premissas de Custo'!V140/1000</f>
        <v>1.4030929330891677</v>
      </c>
      <c r="T145" s="57">
        <f>'Premissas de Custo'!$D140*'Premissas de Custo'!W140/1000</f>
        <v>1.4030929330891677</v>
      </c>
      <c r="U145" s="57">
        <f>'Premissas de Custo'!$D140*'Premissas de Custo'!X140/1000</f>
        <v>1.4030929330891677</v>
      </c>
      <c r="V145" s="57">
        <f>'Premissas de Custo'!$D140*'Premissas de Custo'!Y140/1000</f>
        <v>1.4030929330891677</v>
      </c>
      <c r="W145" s="57">
        <f>'Premissas de Custo'!$D140*'Premissas de Custo'!Z140/1000</f>
        <v>1.4030929330891677</v>
      </c>
      <c r="X145" s="57">
        <f>'Premissas de Custo'!$D140*'Premissas de Custo'!AA140/1000</f>
        <v>1.4030929330891677</v>
      </c>
      <c r="Y145" s="57">
        <f>'Premissas de Custo'!$D140*'Premissas de Custo'!AB140/1000</f>
        <v>1.4030929330891677</v>
      </c>
      <c r="Z145" s="57">
        <f>'Premissas de Custo'!$D140*'Premissas de Custo'!AC140/1000</f>
        <v>1.4030929330891677</v>
      </c>
      <c r="AA145" s="57">
        <f>'Premissas de Custo'!$D140*'Premissas de Custo'!AD140/1000</f>
        <v>1.4030929330891677</v>
      </c>
      <c r="AB145" s="57">
        <f>'Premissas de Custo'!$D140*'Premissas de Custo'!AE140/1000</f>
        <v>1.4030929330891677</v>
      </c>
      <c r="AC145" s="57">
        <f>'Premissas de Custo'!$D140*'Premissas de Custo'!AF140/1000</f>
        <v>1.4030929330891677</v>
      </c>
      <c r="AD145" s="57">
        <f>'Premissas de Custo'!$D140*'Premissas de Custo'!AG140/1000</f>
        <v>1.4030929330891677</v>
      </c>
      <c r="AE145" s="57">
        <f>'Premissas de Custo'!$D140*'Premissas de Custo'!AH140/1000</f>
        <v>1.4030929330891677</v>
      </c>
      <c r="AF145" s="57">
        <f>'Premissas de Custo'!$D140*'Premissas de Custo'!AI140/1000</f>
        <v>1.4030929330891677</v>
      </c>
      <c r="AG145" s="57">
        <f>'Premissas de Custo'!$D140*'Premissas de Custo'!AJ140/1000</f>
        <v>1.4030929330891677</v>
      </c>
      <c r="AH145" s="57">
        <f>'Premissas de Custo'!$D140*'Premissas de Custo'!AK140/1000</f>
        <v>1.4030929330891677</v>
      </c>
      <c r="AI145" s="57">
        <f>'Premissas de Custo'!$D140*'Premissas de Custo'!AL140/1000</f>
        <v>1.4030929330891677</v>
      </c>
      <c r="AJ145" s="57">
        <f>'Premissas de Custo'!$D140*'Premissas de Custo'!AM140/1000</f>
        <v>1.4030929330891677</v>
      </c>
      <c r="AK145" s="57">
        <f>'Premissas de Custo'!$D140*'Premissas de Custo'!AN140/1000</f>
        <v>1.4030929330891677</v>
      </c>
      <c r="AL145" s="57">
        <f>'Premissas de Custo'!$D140*'Premissas de Custo'!AO140/1000</f>
        <v>1.4030929330891677</v>
      </c>
      <c r="AM145" s="57">
        <f>'Premissas de Custo'!$D140*'Premissas de Custo'!AP140/1000</f>
        <v>1.4030929330891677</v>
      </c>
      <c r="AN145" s="57">
        <f>'Premissas de Custo'!$D140*'Premissas de Custo'!AQ140/1000</f>
        <v>1.4030929330891677</v>
      </c>
      <c r="AO145" s="57">
        <f>'Premissas de Custo'!$D140*'Premissas de Custo'!AR140/1000</f>
        <v>1.4030929330891677</v>
      </c>
      <c r="AP145" s="57">
        <f>'Premissas de Custo'!$D140*'Premissas de Custo'!AS140/1000</f>
        <v>1.4030929330891677</v>
      </c>
      <c r="AQ145" s="57">
        <f>'Premissas de Custo'!$D140*'Premissas de Custo'!AT140/1000</f>
        <v>1.4030929330891677</v>
      </c>
      <c r="AR145" s="57">
        <f>'Premissas de Custo'!$D140*'Premissas de Custo'!AU140/1000</f>
        <v>1.4030929330891677</v>
      </c>
      <c r="AS145" s="57">
        <f>'Premissas de Custo'!$D140*'Premissas de Custo'!AV140/1000</f>
        <v>1.4030929330891677</v>
      </c>
      <c r="AT145" s="57">
        <f>'Premissas de Custo'!$D140*'Premissas de Custo'!AW140/1000</f>
        <v>1.4030929330891677</v>
      </c>
      <c r="AU145" s="57">
        <f>'Premissas de Custo'!$D140*'Premissas de Custo'!AX140/1000</f>
        <v>1.4030929330891677</v>
      </c>
      <c r="AV145" s="57">
        <f>'Premissas de Custo'!$D140*'Premissas de Custo'!AY140/1000</f>
        <v>1.4030929330891677</v>
      </c>
      <c r="AW145" s="57">
        <f>'Premissas de Custo'!$D140*'Premissas de Custo'!AZ140/1000</f>
        <v>1.4030929330891677</v>
      </c>
      <c r="AX145" s="57">
        <f>'Premissas de Custo'!$D140*'Premissas de Custo'!BA140/1000</f>
        <v>1.4030929330891677</v>
      </c>
      <c r="AY145" s="57">
        <f>'Premissas de Custo'!$D140*'Premissas de Custo'!BB140/1000</f>
        <v>1.4030929330891677</v>
      </c>
      <c r="AZ145" s="57">
        <f>'Premissas de Custo'!$D140*'Premissas de Custo'!BC140/1000</f>
        <v>1.4030929330891677</v>
      </c>
      <c r="BA145" s="57">
        <f>'Premissas de Custo'!$D140*'Premissas de Custo'!BD140/1000</f>
        <v>1.4030929330891677</v>
      </c>
      <c r="BB145" s="57">
        <f>'Premissas de Custo'!$D140*'Premissas de Custo'!BE140/1000</f>
        <v>1.4030929330891677</v>
      </c>
      <c r="BC145" s="57">
        <f>'Premissas de Custo'!$D140*'Premissas de Custo'!BF140/1000</f>
        <v>1.4030929330891677</v>
      </c>
      <c r="BD145" s="57">
        <f>'Premissas de Custo'!$D140*'Premissas de Custo'!BG140/1000</f>
        <v>1.4030929330891677</v>
      </c>
      <c r="BE145" s="57">
        <f>'Premissas de Custo'!$D140*'Premissas de Custo'!BH140/1000</f>
        <v>1.4030929330891677</v>
      </c>
      <c r="BF145" s="57">
        <f>'Premissas de Custo'!$D140*'Premissas de Custo'!BI140/1000</f>
        <v>1.4030929330891677</v>
      </c>
      <c r="BG145" s="57">
        <f>'Premissas de Custo'!$D140*'Premissas de Custo'!BJ140/1000</f>
        <v>1.4030929330891677</v>
      </c>
      <c r="BH145" s="57">
        <f>'Premissas de Custo'!$D140*'Premissas de Custo'!BK140/1000</f>
        <v>1.4030929330891677</v>
      </c>
      <c r="BI145" s="57">
        <f>'Premissas de Custo'!$D140*'Premissas de Custo'!BL140/1000</f>
        <v>1.4030929330891677</v>
      </c>
      <c r="BJ145" s="57">
        <f>'Premissas de Custo'!$D140*'Premissas de Custo'!BM140/1000</f>
        <v>1.4030929330891677</v>
      </c>
      <c r="BK145" s="57">
        <f>'Premissas de Custo'!$D140*'Premissas de Custo'!BN140/1000</f>
        <v>1.4030929330891677</v>
      </c>
      <c r="BL145" s="57">
        <f>'Premissas de Custo'!$D140*'Premissas de Custo'!BO140/1000</f>
        <v>1.4030929330891677</v>
      </c>
      <c r="BM145" s="57">
        <f>'Premissas de Custo'!$D140*'Premissas de Custo'!BP140/1000</f>
        <v>1.4030929330891677</v>
      </c>
      <c r="BN145" s="57">
        <f>'Premissas de Custo'!$D140*'Premissas de Custo'!BQ140/1000</f>
        <v>1.4030929330891677</v>
      </c>
      <c r="BO145" s="57">
        <f>'Premissas de Custo'!$D140*'Premissas de Custo'!BR140/1000</f>
        <v>1.4030929330891677</v>
      </c>
      <c r="BP145" s="57">
        <f>'Premissas de Custo'!$D140*'Premissas de Custo'!BS140/1000</f>
        <v>1.4030929330891677</v>
      </c>
      <c r="BQ145" s="319"/>
    </row>
    <row r="146" spans="1:69" ht="14.4" x14ac:dyDescent="0.3">
      <c r="A146" s="66"/>
      <c r="B146" s="82" t="s">
        <v>179</v>
      </c>
      <c r="C146" s="63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319"/>
    </row>
    <row r="147" spans="1:69" ht="14.4" x14ac:dyDescent="0.3">
      <c r="A147" s="66"/>
      <c r="B147" s="83" t="s">
        <v>180</v>
      </c>
      <c r="C147" s="63" t="s">
        <v>8</v>
      </c>
      <c r="D147" s="57"/>
      <c r="E147" s="57"/>
      <c r="F147" s="57"/>
      <c r="G147" s="57"/>
      <c r="H147" s="57"/>
      <c r="I147" s="57"/>
      <c r="J147" s="57"/>
      <c r="K147" s="57">
        <f>'Premissas de Custo'!$D142*'Premissas de Custo'!N142/1000</f>
        <v>0.54485490684657656</v>
      </c>
      <c r="L147" s="57">
        <f>'Premissas de Custo'!$D142*'Premissas de Custo'!O142/1000</f>
        <v>0.54485490684657656</v>
      </c>
      <c r="M147" s="57">
        <f>'Premissas de Custo'!$D142*'Premissas de Custo'!P142/1000</f>
        <v>0.54485490684657656</v>
      </c>
      <c r="N147" s="57">
        <f>'Premissas de Custo'!$D142*'Premissas de Custo'!Q142/1000</f>
        <v>0.54485490684657656</v>
      </c>
      <c r="O147" s="57">
        <f>'Premissas de Custo'!$D142*'Premissas de Custo'!R142/1000</f>
        <v>0.54485490684657656</v>
      </c>
      <c r="P147" s="57">
        <f>'Premissas de Custo'!$D142*'Premissas de Custo'!S142/1000</f>
        <v>0.54485490684657656</v>
      </c>
      <c r="Q147" s="57">
        <f>'Premissas de Custo'!$D142*'Premissas de Custo'!T142/1000</f>
        <v>0.54485490684657656</v>
      </c>
      <c r="R147" s="57">
        <f>'Premissas de Custo'!$D142*'Premissas de Custo'!U142/1000</f>
        <v>0.54485490684657656</v>
      </c>
      <c r="S147" s="57">
        <f>'Premissas de Custo'!$D142*'Premissas de Custo'!V142/1000</f>
        <v>0.54485490684657656</v>
      </c>
      <c r="T147" s="57">
        <f>'Premissas de Custo'!$D142*'Premissas de Custo'!W142/1000</f>
        <v>0.54485490684657656</v>
      </c>
      <c r="U147" s="57">
        <f>'Premissas de Custo'!$D142*'Premissas de Custo'!X142/1000</f>
        <v>0.54485490684657656</v>
      </c>
      <c r="V147" s="57">
        <f>'Premissas de Custo'!$D142*'Premissas de Custo'!Y142/1000</f>
        <v>0.54485490684657656</v>
      </c>
      <c r="W147" s="57">
        <f>'Premissas de Custo'!$D142*'Premissas de Custo'!Z142/1000</f>
        <v>0.54485490684657656</v>
      </c>
      <c r="X147" s="57">
        <f>'Premissas de Custo'!$D142*'Premissas de Custo'!AA142/1000</f>
        <v>0.54485490684657656</v>
      </c>
      <c r="Y147" s="57">
        <f>'Premissas de Custo'!$D142*'Premissas de Custo'!AB142/1000</f>
        <v>0.54485490684657656</v>
      </c>
      <c r="Z147" s="57">
        <f>'Premissas de Custo'!$D142*'Premissas de Custo'!AC142/1000</f>
        <v>0.54485490684657656</v>
      </c>
      <c r="AA147" s="57">
        <f>'Premissas de Custo'!$D142*'Premissas de Custo'!AD142/1000</f>
        <v>0.54485490684657656</v>
      </c>
      <c r="AB147" s="57">
        <f>'Premissas de Custo'!$D142*'Premissas de Custo'!AE142/1000</f>
        <v>0.54485490684657656</v>
      </c>
      <c r="AC147" s="57">
        <f>'Premissas de Custo'!$D142*'Premissas de Custo'!AF142/1000</f>
        <v>0.54485490684657656</v>
      </c>
      <c r="AD147" s="57">
        <f>'Premissas de Custo'!$D142*'Premissas de Custo'!AG142/1000</f>
        <v>0.54485490684657656</v>
      </c>
      <c r="AE147" s="57">
        <f>'Premissas de Custo'!$D142*'Premissas de Custo'!AH142/1000</f>
        <v>0.54485490684657656</v>
      </c>
      <c r="AF147" s="57">
        <f>'Premissas de Custo'!$D142*'Premissas de Custo'!AI142/1000</f>
        <v>0.54485490684657656</v>
      </c>
      <c r="AG147" s="57">
        <f>'Premissas de Custo'!$D142*'Premissas de Custo'!AJ142/1000</f>
        <v>0.54485490684657656</v>
      </c>
      <c r="AH147" s="57">
        <f>'Premissas de Custo'!$D142*'Premissas de Custo'!AK142/1000</f>
        <v>0.54485490684657656</v>
      </c>
      <c r="AI147" s="57">
        <f>'Premissas de Custo'!$D142*'Premissas de Custo'!AL142/1000</f>
        <v>0.54485490684657656</v>
      </c>
      <c r="AJ147" s="57">
        <f>'Premissas de Custo'!$D142*'Premissas de Custo'!AM142/1000</f>
        <v>0.54485490684657656</v>
      </c>
      <c r="AK147" s="57">
        <f>'Premissas de Custo'!$D142*'Premissas de Custo'!AN142/1000</f>
        <v>0.54485490684657656</v>
      </c>
      <c r="AL147" s="57">
        <f>'Premissas de Custo'!$D142*'Premissas de Custo'!AO142/1000</f>
        <v>0.54485490684657656</v>
      </c>
      <c r="AM147" s="57">
        <f>'Premissas de Custo'!$D142*'Premissas de Custo'!AP142/1000</f>
        <v>0.54485490684657656</v>
      </c>
      <c r="AN147" s="57">
        <f>'Premissas de Custo'!$D142*'Premissas de Custo'!AQ142/1000</f>
        <v>0.54485490684657656</v>
      </c>
      <c r="AO147" s="57">
        <f>'Premissas de Custo'!$D142*'Premissas de Custo'!AR142/1000</f>
        <v>0.54485490684657656</v>
      </c>
      <c r="AP147" s="57">
        <f>'Premissas de Custo'!$D142*'Premissas de Custo'!AS142/1000</f>
        <v>0.54485490684657656</v>
      </c>
      <c r="AQ147" s="57">
        <f>'Premissas de Custo'!$D142*'Premissas de Custo'!AT142/1000</f>
        <v>0.54485490684657656</v>
      </c>
      <c r="AR147" s="57">
        <f>'Premissas de Custo'!$D142*'Premissas de Custo'!AU142/1000</f>
        <v>0.54485490684657656</v>
      </c>
      <c r="AS147" s="57">
        <f>'Premissas de Custo'!$D142*'Premissas de Custo'!AV142/1000</f>
        <v>0.54485490684657656</v>
      </c>
      <c r="AT147" s="57">
        <f>'Premissas de Custo'!$D142*'Premissas de Custo'!AW142/1000</f>
        <v>0.54485490684657656</v>
      </c>
      <c r="AU147" s="57">
        <f>'Premissas de Custo'!$D142*'Premissas de Custo'!AX142/1000</f>
        <v>0.54485490684657656</v>
      </c>
      <c r="AV147" s="57">
        <f>'Premissas de Custo'!$D142*'Premissas de Custo'!AY142/1000</f>
        <v>0.54485490684657656</v>
      </c>
      <c r="AW147" s="57">
        <f>'Premissas de Custo'!$D142*'Premissas de Custo'!AZ142/1000</f>
        <v>0.54485490684657656</v>
      </c>
      <c r="AX147" s="57">
        <f>'Premissas de Custo'!$D142*'Premissas de Custo'!BA142/1000</f>
        <v>0.54485490684657656</v>
      </c>
      <c r="AY147" s="57">
        <f>'Premissas de Custo'!$D142*'Premissas de Custo'!BB142/1000</f>
        <v>0.54485490684657656</v>
      </c>
      <c r="AZ147" s="57">
        <f>'Premissas de Custo'!$D142*'Premissas de Custo'!BC142/1000</f>
        <v>0.54485490684657656</v>
      </c>
      <c r="BA147" s="57">
        <f>'Premissas de Custo'!$D142*'Premissas de Custo'!BD142/1000</f>
        <v>0.54485490684657656</v>
      </c>
      <c r="BB147" s="57">
        <f>'Premissas de Custo'!$D142*'Premissas de Custo'!BE142/1000</f>
        <v>0.54485490684657656</v>
      </c>
      <c r="BC147" s="57">
        <f>'Premissas de Custo'!$D142*'Premissas de Custo'!BF142/1000</f>
        <v>0.54485490684657656</v>
      </c>
      <c r="BD147" s="57">
        <f>'Premissas de Custo'!$D142*'Premissas de Custo'!BG142/1000</f>
        <v>0.54485490684657656</v>
      </c>
      <c r="BE147" s="57">
        <f>'Premissas de Custo'!$D142*'Premissas de Custo'!BH142/1000</f>
        <v>0.54485490684657656</v>
      </c>
      <c r="BF147" s="57">
        <f>'Premissas de Custo'!$D142*'Premissas de Custo'!BI142/1000</f>
        <v>0.54485490684657656</v>
      </c>
      <c r="BG147" s="57">
        <f>'Premissas de Custo'!$D142*'Premissas de Custo'!BJ142/1000</f>
        <v>0.54485490684657656</v>
      </c>
      <c r="BH147" s="57">
        <f>'Premissas de Custo'!$D142*'Premissas de Custo'!BK142/1000</f>
        <v>0.54485490684657656</v>
      </c>
      <c r="BI147" s="57">
        <f>'Premissas de Custo'!$D142*'Premissas de Custo'!BL142/1000</f>
        <v>0.54485490684657656</v>
      </c>
      <c r="BJ147" s="57">
        <f>'Premissas de Custo'!$D142*'Premissas de Custo'!BM142/1000</f>
        <v>0.54485490684657656</v>
      </c>
      <c r="BK147" s="57">
        <f>'Premissas de Custo'!$D142*'Premissas de Custo'!BN142/1000</f>
        <v>0.54485490684657656</v>
      </c>
      <c r="BL147" s="57">
        <f>'Premissas de Custo'!$D142*'Premissas de Custo'!BO142/1000</f>
        <v>0.54485490684657656</v>
      </c>
      <c r="BM147" s="57">
        <f>'Premissas de Custo'!$D142*'Premissas de Custo'!BP142/1000</f>
        <v>0.54485490684657656</v>
      </c>
      <c r="BN147" s="57">
        <f>'Premissas de Custo'!$D142*'Premissas de Custo'!BQ142/1000</f>
        <v>0.54485490684657656</v>
      </c>
      <c r="BO147" s="57">
        <f>'Premissas de Custo'!$D142*'Premissas de Custo'!BR142/1000</f>
        <v>0.54485490684657656</v>
      </c>
      <c r="BP147" s="57">
        <f>'Premissas de Custo'!$D142*'Premissas de Custo'!BS142/1000</f>
        <v>0.54485490684657656</v>
      </c>
      <c r="BQ147" s="319"/>
    </row>
    <row r="148" spans="1:69" ht="14.4" x14ac:dyDescent="0.3">
      <c r="A148" s="66"/>
      <c r="B148" s="83" t="s">
        <v>181</v>
      </c>
      <c r="C148" s="63" t="s">
        <v>8</v>
      </c>
      <c r="D148" s="57"/>
      <c r="E148" s="57"/>
      <c r="F148" s="57"/>
      <c r="G148" s="57"/>
      <c r="H148" s="57"/>
      <c r="I148" s="57"/>
      <c r="J148" s="57"/>
      <c r="K148" s="57">
        <f>'Premissas de Custo'!$D143*'Premissas de Custo'!N143/1000</f>
        <v>0.21080072877134368</v>
      </c>
      <c r="L148" s="57">
        <f>'Premissas de Custo'!$D143*'Premissas de Custo'!O143/1000</f>
        <v>0.21080072877134368</v>
      </c>
      <c r="M148" s="57">
        <f>'Premissas de Custo'!$D143*'Premissas de Custo'!P143/1000</f>
        <v>0.21080072877134368</v>
      </c>
      <c r="N148" s="57">
        <f>'Premissas de Custo'!$D143*'Premissas de Custo'!Q143/1000</f>
        <v>0.21080072877134368</v>
      </c>
      <c r="O148" s="57">
        <f>'Premissas de Custo'!$D143*'Premissas de Custo'!R143/1000</f>
        <v>0.21080072877134368</v>
      </c>
      <c r="P148" s="57">
        <f>'Premissas de Custo'!$D143*'Premissas de Custo'!S143/1000</f>
        <v>0.21080072877134368</v>
      </c>
      <c r="Q148" s="57">
        <f>'Premissas de Custo'!$D143*'Premissas de Custo'!T143/1000</f>
        <v>0.21080072877134368</v>
      </c>
      <c r="R148" s="57">
        <f>'Premissas de Custo'!$D143*'Premissas de Custo'!U143/1000</f>
        <v>0.21080072877134368</v>
      </c>
      <c r="S148" s="57">
        <f>'Premissas de Custo'!$D143*'Premissas de Custo'!V143/1000</f>
        <v>0.21080072877134368</v>
      </c>
      <c r="T148" s="57">
        <f>'Premissas de Custo'!$D143*'Premissas de Custo'!W143/1000</f>
        <v>0.21080072877134368</v>
      </c>
      <c r="U148" s="57">
        <f>'Premissas de Custo'!$D143*'Premissas de Custo'!X143/1000</f>
        <v>0.21080072877134368</v>
      </c>
      <c r="V148" s="57">
        <f>'Premissas de Custo'!$D143*'Premissas de Custo'!Y143/1000</f>
        <v>0.21080072877134368</v>
      </c>
      <c r="W148" s="57">
        <f>'Premissas de Custo'!$D143*'Premissas de Custo'!Z143/1000</f>
        <v>0.21080072877134368</v>
      </c>
      <c r="X148" s="57">
        <f>'Premissas de Custo'!$D143*'Premissas de Custo'!AA143/1000</f>
        <v>0.21080072877134368</v>
      </c>
      <c r="Y148" s="57">
        <f>'Premissas de Custo'!$D143*'Premissas de Custo'!AB143/1000</f>
        <v>0.21080072877134368</v>
      </c>
      <c r="Z148" s="57">
        <f>'Premissas de Custo'!$D143*'Premissas de Custo'!AC143/1000</f>
        <v>0.21080072877134368</v>
      </c>
      <c r="AA148" s="57">
        <f>'Premissas de Custo'!$D143*'Premissas de Custo'!AD143/1000</f>
        <v>0.21080072877134368</v>
      </c>
      <c r="AB148" s="57">
        <f>'Premissas de Custo'!$D143*'Premissas de Custo'!AE143/1000</f>
        <v>0.21080072877134368</v>
      </c>
      <c r="AC148" s="57">
        <f>'Premissas de Custo'!$D143*'Premissas de Custo'!AF143/1000</f>
        <v>0.21080072877134368</v>
      </c>
      <c r="AD148" s="57">
        <f>'Premissas de Custo'!$D143*'Premissas de Custo'!AG143/1000</f>
        <v>0.21080072877134368</v>
      </c>
      <c r="AE148" s="57">
        <f>'Premissas de Custo'!$D143*'Premissas de Custo'!AH143/1000</f>
        <v>0.21080072877134368</v>
      </c>
      <c r="AF148" s="57">
        <f>'Premissas de Custo'!$D143*'Premissas de Custo'!AI143/1000</f>
        <v>0.21080072877134368</v>
      </c>
      <c r="AG148" s="57">
        <f>'Premissas de Custo'!$D143*'Premissas de Custo'!AJ143/1000</f>
        <v>0.21080072877134368</v>
      </c>
      <c r="AH148" s="57">
        <f>'Premissas de Custo'!$D143*'Premissas de Custo'!AK143/1000</f>
        <v>0.21080072877134368</v>
      </c>
      <c r="AI148" s="57">
        <f>'Premissas de Custo'!$D143*'Premissas de Custo'!AL143/1000</f>
        <v>0.21080072877134368</v>
      </c>
      <c r="AJ148" s="57">
        <f>'Premissas de Custo'!$D143*'Premissas de Custo'!AM143/1000</f>
        <v>0.21080072877134368</v>
      </c>
      <c r="AK148" s="57">
        <f>'Premissas de Custo'!$D143*'Premissas de Custo'!AN143/1000</f>
        <v>0.21080072877134368</v>
      </c>
      <c r="AL148" s="57">
        <f>'Premissas de Custo'!$D143*'Premissas de Custo'!AO143/1000</f>
        <v>0.21080072877134368</v>
      </c>
      <c r="AM148" s="57">
        <f>'Premissas de Custo'!$D143*'Premissas de Custo'!AP143/1000</f>
        <v>0.21080072877134368</v>
      </c>
      <c r="AN148" s="57">
        <f>'Premissas de Custo'!$D143*'Premissas de Custo'!AQ143/1000</f>
        <v>0.21080072877134368</v>
      </c>
      <c r="AO148" s="57">
        <f>'Premissas de Custo'!$D143*'Premissas de Custo'!AR143/1000</f>
        <v>0.21080072877134368</v>
      </c>
      <c r="AP148" s="57">
        <f>'Premissas de Custo'!$D143*'Premissas de Custo'!AS143/1000</f>
        <v>0.21080072877134368</v>
      </c>
      <c r="AQ148" s="57">
        <f>'Premissas de Custo'!$D143*'Premissas de Custo'!AT143/1000</f>
        <v>0.21080072877134368</v>
      </c>
      <c r="AR148" s="57">
        <f>'Premissas de Custo'!$D143*'Premissas de Custo'!AU143/1000</f>
        <v>0.21080072877134368</v>
      </c>
      <c r="AS148" s="57">
        <f>'Premissas de Custo'!$D143*'Premissas de Custo'!AV143/1000</f>
        <v>0.21080072877134368</v>
      </c>
      <c r="AT148" s="57">
        <f>'Premissas de Custo'!$D143*'Premissas de Custo'!AW143/1000</f>
        <v>0.21080072877134368</v>
      </c>
      <c r="AU148" s="57">
        <f>'Premissas de Custo'!$D143*'Premissas de Custo'!AX143/1000</f>
        <v>0.21080072877134368</v>
      </c>
      <c r="AV148" s="57">
        <f>'Premissas de Custo'!$D143*'Premissas de Custo'!AY143/1000</f>
        <v>0.21080072877134368</v>
      </c>
      <c r="AW148" s="57">
        <f>'Premissas de Custo'!$D143*'Premissas de Custo'!AZ143/1000</f>
        <v>0.21080072877134368</v>
      </c>
      <c r="AX148" s="57">
        <f>'Premissas de Custo'!$D143*'Premissas de Custo'!BA143/1000</f>
        <v>0.21080072877134368</v>
      </c>
      <c r="AY148" s="57">
        <f>'Premissas de Custo'!$D143*'Premissas de Custo'!BB143/1000</f>
        <v>0.21080072877134368</v>
      </c>
      <c r="AZ148" s="57">
        <f>'Premissas de Custo'!$D143*'Premissas de Custo'!BC143/1000</f>
        <v>0.21080072877134368</v>
      </c>
      <c r="BA148" s="57">
        <f>'Premissas de Custo'!$D143*'Premissas de Custo'!BD143/1000</f>
        <v>0.21080072877134368</v>
      </c>
      <c r="BB148" s="57">
        <f>'Premissas de Custo'!$D143*'Premissas de Custo'!BE143/1000</f>
        <v>0.21080072877134368</v>
      </c>
      <c r="BC148" s="57">
        <f>'Premissas de Custo'!$D143*'Premissas de Custo'!BF143/1000</f>
        <v>0.21080072877134368</v>
      </c>
      <c r="BD148" s="57">
        <f>'Premissas de Custo'!$D143*'Premissas de Custo'!BG143/1000</f>
        <v>0.21080072877134368</v>
      </c>
      <c r="BE148" s="57">
        <f>'Premissas de Custo'!$D143*'Premissas de Custo'!BH143/1000</f>
        <v>0.21080072877134368</v>
      </c>
      <c r="BF148" s="57">
        <f>'Premissas de Custo'!$D143*'Premissas de Custo'!BI143/1000</f>
        <v>0.21080072877134368</v>
      </c>
      <c r="BG148" s="57">
        <f>'Premissas de Custo'!$D143*'Premissas de Custo'!BJ143/1000</f>
        <v>0.21080072877134368</v>
      </c>
      <c r="BH148" s="57">
        <f>'Premissas de Custo'!$D143*'Premissas de Custo'!BK143/1000</f>
        <v>0.21080072877134368</v>
      </c>
      <c r="BI148" s="57">
        <f>'Premissas de Custo'!$D143*'Premissas de Custo'!BL143/1000</f>
        <v>0.21080072877134368</v>
      </c>
      <c r="BJ148" s="57">
        <f>'Premissas de Custo'!$D143*'Premissas de Custo'!BM143/1000</f>
        <v>0.21080072877134368</v>
      </c>
      <c r="BK148" s="57">
        <f>'Premissas de Custo'!$D143*'Premissas de Custo'!BN143/1000</f>
        <v>0.21080072877134368</v>
      </c>
      <c r="BL148" s="57">
        <f>'Premissas de Custo'!$D143*'Premissas de Custo'!BO143/1000</f>
        <v>0.21080072877134368</v>
      </c>
      <c r="BM148" s="57">
        <f>'Premissas de Custo'!$D143*'Premissas de Custo'!BP143/1000</f>
        <v>0.21080072877134368</v>
      </c>
      <c r="BN148" s="57">
        <f>'Premissas de Custo'!$D143*'Premissas de Custo'!BQ143/1000</f>
        <v>0.21080072877134368</v>
      </c>
      <c r="BO148" s="57">
        <f>'Premissas de Custo'!$D143*'Premissas de Custo'!BR143/1000</f>
        <v>0.21080072877134368</v>
      </c>
      <c r="BP148" s="57">
        <f>'Premissas de Custo'!$D143*'Premissas de Custo'!BS143/1000</f>
        <v>0.21080072877134368</v>
      </c>
      <c r="BQ148" s="319"/>
    </row>
    <row r="149" spans="1:69" ht="14.4" x14ac:dyDescent="0.3">
      <c r="A149" s="66"/>
      <c r="B149" s="83" t="s">
        <v>182</v>
      </c>
      <c r="C149" s="63" t="s">
        <v>8</v>
      </c>
      <c r="D149" s="57"/>
      <c r="E149" s="57"/>
      <c r="F149" s="57"/>
      <c r="G149" s="57"/>
      <c r="H149" s="57"/>
      <c r="I149" s="57"/>
      <c r="J149" s="57"/>
      <c r="K149" s="57">
        <f>'Premissas de Custo'!$D144*'Premissas de Custo'!N144/1000</f>
        <v>0.40088369516833361</v>
      </c>
      <c r="L149" s="57">
        <f>'Premissas de Custo'!$D144*'Premissas de Custo'!O144/1000</f>
        <v>0.40088369516833361</v>
      </c>
      <c r="M149" s="57">
        <f>'Premissas de Custo'!$D144*'Premissas de Custo'!P144/1000</f>
        <v>0.40088369516833361</v>
      </c>
      <c r="N149" s="57">
        <f>'Premissas de Custo'!$D144*'Premissas de Custo'!Q144/1000</f>
        <v>0.60132554275250039</v>
      </c>
      <c r="O149" s="57">
        <f>'Premissas de Custo'!$D144*'Premissas de Custo'!R144/1000</f>
        <v>0.60132554275250039</v>
      </c>
      <c r="P149" s="57">
        <f>'Premissas de Custo'!$D144*'Premissas de Custo'!S144/1000</f>
        <v>0.60132554275250039</v>
      </c>
      <c r="Q149" s="57">
        <f>'Premissas de Custo'!$D144*'Premissas de Custo'!T144/1000</f>
        <v>0.60132554275250039</v>
      </c>
      <c r="R149" s="57">
        <f>'Premissas de Custo'!$D144*'Premissas de Custo'!U144/1000</f>
        <v>0.60132554275250039</v>
      </c>
      <c r="S149" s="57">
        <f>'Premissas de Custo'!$D144*'Premissas de Custo'!V144/1000</f>
        <v>0.60132554275250039</v>
      </c>
      <c r="T149" s="57">
        <f>'Premissas de Custo'!$D144*'Premissas de Custo'!W144/1000</f>
        <v>0.60132554275250039</v>
      </c>
      <c r="U149" s="57">
        <f>'Premissas de Custo'!$D144*'Premissas de Custo'!X144/1000</f>
        <v>0.60132554275250039</v>
      </c>
      <c r="V149" s="57">
        <f>'Premissas de Custo'!$D144*'Premissas de Custo'!Y144/1000</f>
        <v>0.60132554275250039</v>
      </c>
      <c r="W149" s="57">
        <f>'Premissas de Custo'!$D144*'Premissas de Custo'!Z144/1000</f>
        <v>0.60132554275250039</v>
      </c>
      <c r="X149" s="57">
        <f>'Premissas de Custo'!$D144*'Premissas de Custo'!AA144/1000</f>
        <v>0.60132554275250039</v>
      </c>
      <c r="Y149" s="57">
        <f>'Premissas de Custo'!$D144*'Premissas de Custo'!AB144/1000</f>
        <v>0.60132554275250039</v>
      </c>
      <c r="Z149" s="57">
        <f>'Premissas de Custo'!$D144*'Premissas de Custo'!AC144/1000</f>
        <v>0.60132554275250039</v>
      </c>
      <c r="AA149" s="57">
        <f>'Premissas de Custo'!$D144*'Premissas de Custo'!AD144/1000</f>
        <v>0.60132554275250039</v>
      </c>
      <c r="AB149" s="57">
        <f>'Premissas de Custo'!$D144*'Premissas de Custo'!AE144/1000</f>
        <v>0.60132554275250039</v>
      </c>
      <c r="AC149" s="57">
        <f>'Premissas de Custo'!$D144*'Premissas de Custo'!AF144/1000</f>
        <v>0.60132554275250039</v>
      </c>
      <c r="AD149" s="57">
        <f>'Premissas de Custo'!$D144*'Premissas de Custo'!AG144/1000</f>
        <v>0.60132554275250039</v>
      </c>
      <c r="AE149" s="57">
        <f>'Premissas de Custo'!$D144*'Premissas de Custo'!AH144/1000</f>
        <v>0.60132554275250039</v>
      </c>
      <c r="AF149" s="57">
        <f>'Premissas de Custo'!$D144*'Premissas de Custo'!AI144/1000</f>
        <v>0.60132554275250039</v>
      </c>
      <c r="AG149" s="57">
        <f>'Premissas de Custo'!$D144*'Premissas de Custo'!AJ144/1000</f>
        <v>0.60132554275250039</v>
      </c>
      <c r="AH149" s="57">
        <f>'Premissas de Custo'!$D144*'Premissas de Custo'!AK144/1000</f>
        <v>0.60132554275250039</v>
      </c>
      <c r="AI149" s="57">
        <f>'Premissas de Custo'!$D144*'Premissas de Custo'!AL144/1000</f>
        <v>0.60132554275250039</v>
      </c>
      <c r="AJ149" s="57">
        <f>'Premissas de Custo'!$D144*'Premissas de Custo'!AM144/1000</f>
        <v>0.60132554275250039</v>
      </c>
      <c r="AK149" s="57">
        <f>'Premissas de Custo'!$D144*'Premissas de Custo'!AN144/1000</f>
        <v>0.60132554275250039</v>
      </c>
      <c r="AL149" s="57">
        <f>'Premissas de Custo'!$D144*'Premissas de Custo'!AO144/1000</f>
        <v>0.60132554275250039</v>
      </c>
      <c r="AM149" s="57">
        <f>'Premissas de Custo'!$D144*'Premissas de Custo'!AP144/1000</f>
        <v>0.60132554275250039</v>
      </c>
      <c r="AN149" s="57">
        <f>'Premissas de Custo'!$D144*'Premissas de Custo'!AQ144/1000</f>
        <v>0.60132554275250039</v>
      </c>
      <c r="AO149" s="57">
        <f>'Premissas de Custo'!$D144*'Premissas de Custo'!AR144/1000</f>
        <v>0.60132554275250039</v>
      </c>
      <c r="AP149" s="57">
        <f>'Premissas de Custo'!$D144*'Premissas de Custo'!AS144/1000</f>
        <v>0.60132554275250039</v>
      </c>
      <c r="AQ149" s="57">
        <f>'Premissas de Custo'!$D144*'Premissas de Custo'!AT144/1000</f>
        <v>0.60132554275250039</v>
      </c>
      <c r="AR149" s="57">
        <f>'Premissas de Custo'!$D144*'Premissas de Custo'!AU144/1000</f>
        <v>0.60132554275250039</v>
      </c>
      <c r="AS149" s="57">
        <f>'Premissas de Custo'!$D144*'Premissas de Custo'!AV144/1000</f>
        <v>0.60132554275250039</v>
      </c>
      <c r="AT149" s="57">
        <f>'Premissas de Custo'!$D144*'Premissas de Custo'!AW144/1000</f>
        <v>0.60132554275250039</v>
      </c>
      <c r="AU149" s="57">
        <f>'Premissas de Custo'!$D144*'Premissas de Custo'!AX144/1000</f>
        <v>0.60132554275250039</v>
      </c>
      <c r="AV149" s="57">
        <f>'Premissas de Custo'!$D144*'Premissas de Custo'!AY144/1000</f>
        <v>0.60132554275250039</v>
      </c>
      <c r="AW149" s="57">
        <f>'Premissas de Custo'!$D144*'Premissas de Custo'!AZ144/1000</f>
        <v>0.60132554275250039</v>
      </c>
      <c r="AX149" s="57">
        <f>'Premissas de Custo'!$D144*'Premissas de Custo'!BA144/1000</f>
        <v>0.60132554275250039</v>
      </c>
      <c r="AY149" s="57">
        <f>'Premissas de Custo'!$D144*'Premissas de Custo'!BB144/1000</f>
        <v>0.60132554275250039</v>
      </c>
      <c r="AZ149" s="57">
        <f>'Premissas de Custo'!$D144*'Premissas de Custo'!BC144/1000</f>
        <v>0.60132554275250039</v>
      </c>
      <c r="BA149" s="57">
        <f>'Premissas de Custo'!$D144*'Premissas de Custo'!BD144/1000</f>
        <v>0.60132554275250039</v>
      </c>
      <c r="BB149" s="57">
        <f>'Premissas de Custo'!$D144*'Premissas de Custo'!BE144/1000</f>
        <v>0.60132554275250039</v>
      </c>
      <c r="BC149" s="57">
        <f>'Premissas de Custo'!$D144*'Premissas de Custo'!BF144/1000</f>
        <v>0.60132554275250039</v>
      </c>
      <c r="BD149" s="57">
        <f>'Premissas de Custo'!$D144*'Premissas de Custo'!BG144/1000</f>
        <v>0.60132554275250039</v>
      </c>
      <c r="BE149" s="57">
        <f>'Premissas de Custo'!$D144*'Premissas de Custo'!BH144/1000</f>
        <v>0.60132554275250039</v>
      </c>
      <c r="BF149" s="57">
        <f>'Premissas de Custo'!$D144*'Premissas de Custo'!BI144/1000</f>
        <v>0.60132554275250039</v>
      </c>
      <c r="BG149" s="57">
        <f>'Premissas de Custo'!$D144*'Premissas de Custo'!BJ144/1000</f>
        <v>0.60132554275250039</v>
      </c>
      <c r="BH149" s="57">
        <f>'Premissas de Custo'!$D144*'Premissas de Custo'!BK144/1000</f>
        <v>0.60132554275250039</v>
      </c>
      <c r="BI149" s="57">
        <f>'Premissas de Custo'!$D144*'Premissas de Custo'!BL144/1000</f>
        <v>0.60132554275250039</v>
      </c>
      <c r="BJ149" s="57">
        <f>'Premissas de Custo'!$D144*'Premissas de Custo'!BM144/1000</f>
        <v>0.60132554275250039</v>
      </c>
      <c r="BK149" s="57">
        <f>'Premissas de Custo'!$D144*'Premissas de Custo'!BN144/1000</f>
        <v>0.60132554275250039</v>
      </c>
      <c r="BL149" s="57">
        <f>'Premissas de Custo'!$D144*'Premissas de Custo'!BO144/1000</f>
        <v>0.60132554275250039</v>
      </c>
      <c r="BM149" s="57">
        <f>'Premissas de Custo'!$D144*'Premissas de Custo'!BP144/1000</f>
        <v>0.60132554275250039</v>
      </c>
      <c r="BN149" s="57">
        <f>'Premissas de Custo'!$D144*'Premissas de Custo'!BQ144/1000</f>
        <v>0.60132554275250039</v>
      </c>
      <c r="BO149" s="57">
        <f>'Premissas de Custo'!$D144*'Premissas de Custo'!BR144/1000</f>
        <v>0.60132554275250039</v>
      </c>
      <c r="BP149" s="57">
        <f>'Premissas de Custo'!$D144*'Premissas de Custo'!BS144/1000</f>
        <v>0.60132554275250039</v>
      </c>
      <c r="BQ149" s="319"/>
    </row>
    <row r="150" spans="1:69" ht="14.4" x14ac:dyDescent="0.3">
      <c r="A150" s="66"/>
      <c r="B150" s="83" t="s">
        <v>183</v>
      </c>
      <c r="C150" s="63" t="s">
        <v>8</v>
      </c>
      <c r="D150" s="57"/>
      <c r="E150" s="57"/>
      <c r="F150" s="57"/>
      <c r="G150" s="57"/>
      <c r="H150" s="57"/>
      <c r="I150" s="57"/>
      <c r="J150" s="57"/>
      <c r="K150" s="57">
        <f>'Premissas de Custo'!$D145*'Premissas de Custo'!N145/1000</f>
        <v>0.28216044698386561</v>
      </c>
      <c r="L150" s="57">
        <f>'Premissas de Custo'!$D145*'Premissas de Custo'!O145/1000</f>
        <v>0.28216044698386561</v>
      </c>
      <c r="M150" s="57">
        <f>'Premissas de Custo'!$D145*'Premissas de Custo'!P145/1000</f>
        <v>0.28216044698386561</v>
      </c>
      <c r="N150" s="57">
        <f>'Premissas de Custo'!$D145*'Premissas de Custo'!Q145/1000</f>
        <v>0.42324067047579844</v>
      </c>
      <c r="O150" s="57">
        <f>'Premissas de Custo'!$D145*'Premissas de Custo'!R145/1000</f>
        <v>0.42324067047579844</v>
      </c>
      <c r="P150" s="57">
        <f>'Premissas de Custo'!$D145*'Premissas de Custo'!S145/1000</f>
        <v>0.42324067047579844</v>
      </c>
      <c r="Q150" s="57">
        <f>'Premissas de Custo'!$D145*'Premissas de Custo'!T145/1000</f>
        <v>0.42324067047579844</v>
      </c>
      <c r="R150" s="57">
        <f>'Premissas de Custo'!$D145*'Premissas de Custo'!U145/1000</f>
        <v>0.42324067047579844</v>
      </c>
      <c r="S150" s="57">
        <f>'Premissas de Custo'!$D145*'Premissas de Custo'!V145/1000</f>
        <v>0.42324067047579844</v>
      </c>
      <c r="T150" s="57">
        <f>'Premissas de Custo'!$D145*'Premissas de Custo'!W145/1000</f>
        <v>0.42324067047579844</v>
      </c>
      <c r="U150" s="57">
        <f>'Premissas de Custo'!$D145*'Premissas de Custo'!X145/1000</f>
        <v>0.42324067047579844</v>
      </c>
      <c r="V150" s="57">
        <f>'Premissas de Custo'!$D145*'Premissas de Custo'!Y145/1000</f>
        <v>0.42324067047579844</v>
      </c>
      <c r="W150" s="57">
        <f>'Premissas de Custo'!$D145*'Premissas de Custo'!Z145/1000</f>
        <v>0.42324067047579844</v>
      </c>
      <c r="X150" s="57">
        <f>'Premissas de Custo'!$D145*'Premissas de Custo'!AA145/1000</f>
        <v>0.42324067047579844</v>
      </c>
      <c r="Y150" s="57">
        <f>'Premissas de Custo'!$D145*'Premissas de Custo'!AB145/1000</f>
        <v>0.42324067047579844</v>
      </c>
      <c r="Z150" s="57">
        <f>'Premissas de Custo'!$D145*'Premissas de Custo'!AC145/1000</f>
        <v>0.42324067047579844</v>
      </c>
      <c r="AA150" s="57">
        <f>'Premissas de Custo'!$D145*'Premissas de Custo'!AD145/1000</f>
        <v>0.42324067047579844</v>
      </c>
      <c r="AB150" s="57">
        <f>'Premissas de Custo'!$D145*'Premissas de Custo'!AE145/1000</f>
        <v>0.42324067047579844</v>
      </c>
      <c r="AC150" s="57">
        <f>'Premissas de Custo'!$D145*'Premissas de Custo'!AF145/1000</f>
        <v>0.42324067047579844</v>
      </c>
      <c r="AD150" s="57">
        <f>'Premissas de Custo'!$D145*'Premissas de Custo'!AG145/1000</f>
        <v>0.42324067047579844</v>
      </c>
      <c r="AE150" s="57">
        <f>'Premissas de Custo'!$D145*'Premissas de Custo'!AH145/1000</f>
        <v>0.42324067047579844</v>
      </c>
      <c r="AF150" s="57">
        <f>'Premissas de Custo'!$D145*'Premissas de Custo'!AI145/1000</f>
        <v>0.42324067047579844</v>
      </c>
      <c r="AG150" s="57">
        <f>'Premissas de Custo'!$D145*'Premissas de Custo'!AJ145/1000</f>
        <v>0.42324067047579844</v>
      </c>
      <c r="AH150" s="57">
        <f>'Premissas de Custo'!$D145*'Premissas de Custo'!AK145/1000</f>
        <v>0.42324067047579844</v>
      </c>
      <c r="AI150" s="57">
        <f>'Premissas de Custo'!$D145*'Premissas de Custo'!AL145/1000</f>
        <v>0.42324067047579844</v>
      </c>
      <c r="AJ150" s="57">
        <f>'Premissas de Custo'!$D145*'Premissas de Custo'!AM145/1000</f>
        <v>0.42324067047579844</v>
      </c>
      <c r="AK150" s="57">
        <f>'Premissas de Custo'!$D145*'Premissas de Custo'!AN145/1000</f>
        <v>0.42324067047579844</v>
      </c>
      <c r="AL150" s="57">
        <f>'Premissas de Custo'!$D145*'Premissas de Custo'!AO145/1000</f>
        <v>0.42324067047579844</v>
      </c>
      <c r="AM150" s="57">
        <f>'Premissas de Custo'!$D145*'Premissas de Custo'!AP145/1000</f>
        <v>0.42324067047579844</v>
      </c>
      <c r="AN150" s="57">
        <f>'Premissas de Custo'!$D145*'Premissas de Custo'!AQ145/1000</f>
        <v>0.42324067047579844</v>
      </c>
      <c r="AO150" s="57">
        <f>'Premissas de Custo'!$D145*'Premissas de Custo'!AR145/1000</f>
        <v>0.42324067047579844</v>
      </c>
      <c r="AP150" s="57">
        <f>'Premissas de Custo'!$D145*'Premissas de Custo'!AS145/1000</f>
        <v>0.42324067047579844</v>
      </c>
      <c r="AQ150" s="57">
        <f>'Premissas de Custo'!$D145*'Premissas de Custo'!AT145/1000</f>
        <v>0.42324067047579844</v>
      </c>
      <c r="AR150" s="57">
        <f>'Premissas de Custo'!$D145*'Premissas de Custo'!AU145/1000</f>
        <v>0.42324067047579844</v>
      </c>
      <c r="AS150" s="57">
        <f>'Premissas de Custo'!$D145*'Premissas de Custo'!AV145/1000</f>
        <v>0.42324067047579844</v>
      </c>
      <c r="AT150" s="57">
        <f>'Premissas de Custo'!$D145*'Premissas de Custo'!AW145/1000</f>
        <v>0.42324067047579844</v>
      </c>
      <c r="AU150" s="57">
        <f>'Premissas de Custo'!$D145*'Premissas de Custo'!AX145/1000</f>
        <v>0.42324067047579844</v>
      </c>
      <c r="AV150" s="57">
        <f>'Premissas de Custo'!$D145*'Premissas de Custo'!AY145/1000</f>
        <v>0.42324067047579844</v>
      </c>
      <c r="AW150" s="57">
        <f>'Premissas de Custo'!$D145*'Premissas de Custo'!AZ145/1000</f>
        <v>0.42324067047579844</v>
      </c>
      <c r="AX150" s="57">
        <f>'Premissas de Custo'!$D145*'Premissas de Custo'!BA145/1000</f>
        <v>0.42324067047579844</v>
      </c>
      <c r="AY150" s="57">
        <f>'Premissas de Custo'!$D145*'Premissas de Custo'!BB145/1000</f>
        <v>0.42324067047579844</v>
      </c>
      <c r="AZ150" s="57">
        <f>'Premissas de Custo'!$D145*'Premissas de Custo'!BC145/1000</f>
        <v>0.42324067047579844</v>
      </c>
      <c r="BA150" s="57">
        <f>'Premissas de Custo'!$D145*'Premissas de Custo'!BD145/1000</f>
        <v>0.42324067047579844</v>
      </c>
      <c r="BB150" s="57">
        <f>'Premissas de Custo'!$D145*'Premissas de Custo'!BE145/1000</f>
        <v>0.42324067047579844</v>
      </c>
      <c r="BC150" s="57">
        <f>'Premissas de Custo'!$D145*'Premissas de Custo'!BF145/1000</f>
        <v>0.42324067047579844</v>
      </c>
      <c r="BD150" s="57">
        <f>'Premissas de Custo'!$D145*'Premissas de Custo'!BG145/1000</f>
        <v>0.42324067047579844</v>
      </c>
      <c r="BE150" s="57">
        <f>'Premissas de Custo'!$D145*'Premissas de Custo'!BH145/1000</f>
        <v>0.42324067047579844</v>
      </c>
      <c r="BF150" s="57">
        <f>'Premissas de Custo'!$D145*'Premissas de Custo'!BI145/1000</f>
        <v>0.42324067047579844</v>
      </c>
      <c r="BG150" s="57">
        <f>'Premissas de Custo'!$D145*'Premissas de Custo'!BJ145/1000</f>
        <v>0.42324067047579844</v>
      </c>
      <c r="BH150" s="57">
        <f>'Premissas de Custo'!$D145*'Premissas de Custo'!BK145/1000</f>
        <v>0.42324067047579844</v>
      </c>
      <c r="BI150" s="57">
        <f>'Premissas de Custo'!$D145*'Premissas de Custo'!BL145/1000</f>
        <v>0.42324067047579844</v>
      </c>
      <c r="BJ150" s="57">
        <f>'Premissas de Custo'!$D145*'Premissas de Custo'!BM145/1000</f>
        <v>0.42324067047579844</v>
      </c>
      <c r="BK150" s="57">
        <f>'Premissas de Custo'!$D145*'Premissas de Custo'!BN145/1000</f>
        <v>0.42324067047579844</v>
      </c>
      <c r="BL150" s="57">
        <f>'Premissas de Custo'!$D145*'Premissas de Custo'!BO145/1000</f>
        <v>0.42324067047579844</v>
      </c>
      <c r="BM150" s="57">
        <f>'Premissas de Custo'!$D145*'Premissas de Custo'!BP145/1000</f>
        <v>0.42324067047579844</v>
      </c>
      <c r="BN150" s="57">
        <f>'Premissas de Custo'!$D145*'Premissas de Custo'!BQ145/1000</f>
        <v>0.42324067047579844</v>
      </c>
      <c r="BO150" s="57">
        <f>'Premissas de Custo'!$D145*'Premissas de Custo'!BR145/1000</f>
        <v>0.42324067047579844</v>
      </c>
      <c r="BP150" s="57">
        <f>'Premissas de Custo'!$D145*'Premissas de Custo'!BS145/1000</f>
        <v>0.42324067047579844</v>
      </c>
      <c r="BQ150" s="319"/>
    </row>
    <row r="151" spans="1:69" ht="14.4" x14ac:dyDescent="0.3">
      <c r="A151" s="66"/>
      <c r="B151" s="82" t="s">
        <v>184</v>
      </c>
      <c r="C151" s="63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319"/>
    </row>
    <row r="152" spans="1:69" ht="14.4" x14ac:dyDescent="0.3">
      <c r="A152" s="66"/>
      <c r="B152" s="83" t="s">
        <v>185</v>
      </c>
      <c r="C152" s="63" t="s">
        <v>8</v>
      </c>
      <c r="D152" s="57"/>
      <c r="E152" s="57"/>
      <c r="F152" s="57"/>
      <c r="G152" s="57"/>
      <c r="H152" s="57"/>
      <c r="I152" s="57"/>
      <c r="J152" s="57"/>
      <c r="K152" s="57">
        <f>'Premissas de Custo'!$D147*'Premissas de Custo'!N147/1000</f>
        <v>0.54485490684657656</v>
      </c>
      <c r="L152" s="57">
        <f>'Premissas de Custo'!$D147*'Premissas de Custo'!O147/1000</f>
        <v>0.54485490684657656</v>
      </c>
      <c r="M152" s="57">
        <f>'Premissas de Custo'!$D147*'Premissas de Custo'!P147/1000</f>
        <v>0.54485490684657656</v>
      </c>
      <c r="N152" s="57">
        <f>'Premissas de Custo'!$D147*'Premissas de Custo'!Q147/1000</f>
        <v>0.54485490684657656</v>
      </c>
      <c r="O152" s="57">
        <f>'Premissas de Custo'!$D147*'Premissas de Custo'!R147/1000</f>
        <v>0.54485490684657656</v>
      </c>
      <c r="P152" s="57">
        <f>'Premissas de Custo'!$D147*'Premissas de Custo'!S147/1000</f>
        <v>0.54485490684657656</v>
      </c>
      <c r="Q152" s="57">
        <f>'Premissas de Custo'!$D147*'Premissas de Custo'!T147/1000</f>
        <v>0.54485490684657656</v>
      </c>
      <c r="R152" s="57">
        <f>'Premissas de Custo'!$D147*'Premissas de Custo'!U147/1000</f>
        <v>0.54485490684657656</v>
      </c>
      <c r="S152" s="57">
        <f>'Premissas de Custo'!$D147*'Premissas de Custo'!V147/1000</f>
        <v>0.54485490684657656</v>
      </c>
      <c r="T152" s="57">
        <f>'Premissas de Custo'!$D147*'Premissas de Custo'!W147/1000</f>
        <v>0.54485490684657656</v>
      </c>
      <c r="U152" s="57">
        <f>'Premissas de Custo'!$D147*'Premissas de Custo'!X147/1000</f>
        <v>0.54485490684657656</v>
      </c>
      <c r="V152" s="57">
        <f>'Premissas de Custo'!$D147*'Premissas de Custo'!Y147/1000</f>
        <v>0.54485490684657656</v>
      </c>
      <c r="W152" s="57">
        <f>'Premissas de Custo'!$D147*'Premissas de Custo'!Z147/1000</f>
        <v>0.54485490684657656</v>
      </c>
      <c r="X152" s="57">
        <f>'Premissas de Custo'!$D147*'Premissas de Custo'!AA147/1000</f>
        <v>0.54485490684657656</v>
      </c>
      <c r="Y152" s="57">
        <f>'Premissas de Custo'!$D147*'Premissas de Custo'!AB147/1000</f>
        <v>0.54485490684657656</v>
      </c>
      <c r="Z152" s="57">
        <f>'Premissas de Custo'!$D147*'Premissas de Custo'!AC147/1000</f>
        <v>0.54485490684657656</v>
      </c>
      <c r="AA152" s="57">
        <f>'Premissas de Custo'!$D147*'Premissas de Custo'!AD147/1000</f>
        <v>0.54485490684657656</v>
      </c>
      <c r="AB152" s="57">
        <f>'Premissas de Custo'!$D147*'Premissas de Custo'!AE147/1000</f>
        <v>0.54485490684657656</v>
      </c>
      <c r="AC152" s="57">
        <f>'Premissas de Custo'!$D147*'Premissas de Custo'!AF147/1000</f>
        <v>0.54485490684657656</v>
      </c>
      <c r="AD152" s="57">
        <f>'Premissas de Custo'!$D147*'Premissas de Custo'!AG147/1000</f>
        <v>0.54485490684657656</v>
      </c>
      <c r="AE152" s="57">
        <f>'Premissas de Custo'!$D147*'Premissas de Custo'!AH147/1000</f>
        <v>0.54485490684657656</v>
      </c>
      <c r="AF152" s="57">
        <f>'Premissas de Custo'!$D147*'Premissas de Custo'!AI147/1000</f>
        <v>0.54485490684657656</v>
      </c>
      <c r="AG152" s="57">
        <f>'Premissas de Custo'!$D147*'Premissas de Custo'!AJ147/1000</f>
        <v>0.54485490684657656</v>
      </c>
      <c r="AH152" s="57">
        <f>'Premissas de Custo'!$D147*'Premissas de Custo'!AK147/1000</f>
        <v>0.54485490684657656</v>
      </c>
      <c r="AI152" s="57">
        <f>'Premissas de Custo'!$D147*'Premissas de Custo'!AL147/1000</f>
        <v>0.54485490684657656</v>
      </c>
      <c r="AJ152" s="57">
        <f>'Premissas de Custo'!$D147*'Premissas de Custo'!AM147/1000</f>
        <v>0.54485490684657656</v>
      </c>
      <c r="AK152" s="57">
        <f>'Premissas de Custo'!$D147*'Premissas de Custo'!AN147/1000</f>
        <v>0.54485490684657656</v>
      </c>
      <c r="AL152" s="57">
        <f>'Premissas de Custo'!$D147*'Premissas de Custo'!AO147/1000</f>
        <v>0.54485490684657656</v>
      </c>
      <c r="AM152" s="57">
        <f>'Premissas de Custo'!$D147*'Premissas de Custo'!AP147/1000</f>
        <v>0.54485490684657656</v>
      </c>
      <c r="AN152" s="57">
        <f>'Premissas de Custo'!$D147*'Premissas de Custo'!AQ147/1000</f>
        <v>0.54485490684657656</v>
      </c>
      <c r="AO152" s="57">
        <f>'Premissas de Custo'!$D147*'Premissas de Custo'!AR147/1000</f>
        <v>0.54485490684657656</v>
      </c>
      <c r="AP152" s="57">
        <f>'Premissas de Custo'!$D147*'Premissas de Custo'!AS147/1000</f>
        <v>0.54485490684657656</v>
      </c>
      <c r="AQ152" s="57">
        <f>'Premissas de Custo'!$D147*'Premissas de Custo'!AT147/1000</f>
        <v>0.54485490684657656</v>
      </c>
      <c r="AR152" s="57">
        <f>'Premissas de Custo'!$D147*'Premissas de Custo'!AU147/1000</f>
        <v>0.54485490684657656</v>
      </c>
      <c r="AS152" s="57">
        <f>'Premissas de Custo'!$D147*'Premissas de Custo'!AV147/1000</f>
        <v>0.54485490684657656</v>
      </c>
      <c r="AT152" s="57">
        <f>'Premissas de Custo'!$D147*'Premissas de Custo'!AW147/1000</f>
        <v>0.54485490684657656</v>
      </c>
      <c r="AU152" s="57">
        <f>'Premissas de Custo'!$D147*'Premissas de Custo'!AX147/1000</f>
        <v>0.54485490684657656</v>
      </c>
      <c r="AV152" s="57">
        <f>'Premissas de Custo'!$D147*'Premissas de Custo'!AY147/1000</f>
        <v>0.54485490684657656</v>
      </c>
      <c r="AW152" s="57">
        <f>'Premissas de Custo'!$D147*'Premissas de Custo'!AZ147/1000</f>
        <v>0.54485490684657656</v>
      </c>
      <c r="AX152" s="57">
        <f>'Premissas de Custo'!$D147*'Premissas de Custo'!BA147/1000</f>
        <v>0.54485490684657656</v>
      </c>
      <c r="AY152" s="57">
        <f>'Premissas de Custo'!$D147*'Premissas de Custo'!BB147/1000</f>
        <v>0.54485490684657656</v>
      </c>
      <c r="AZ152" s="57">
        <f>'Premissas de Custo'!$D147*'Premissas de Custo'!BC147/1000</f>
        <v>0.54485490684657656</v>
      </c>
      <c r="BA152" s="57">
        <f>'Premissas de Custo'!$D147*'Premissas de Custo'!BD147/1000</f>
        <v>0.54485490684657656</v>
      </c>
      <c r="BB152" s="57">
        <f>'Premissas de Custo'!$D147*'Premissas de Custo'!BE147/1000</f>
        <v>0.54485490684657656</v>
      </c>
      <c r="BC152" s="57">
        <f>'Premissas de Custo'!$D147*'Premissas de Custo'!BF147/1000</f>
        <v>0.54485490684657656</v>
      </c>
      <c r="BD152" s="57">
        <f>'Premissas de Custo'!$D147*'Premissas de Custo'!BG147/1000</f>
        <v>0.54485490684657656</v>
      </c>
      <c r="BE152" s="57">
        <f>'Premissas de Custo'!$D147*'Premissas de Custo'!BH147/1000</f>
        <v>0.54485490684657656</v>
      </c>
      <c r="BF152" s="57">
        <f>'Premissas de Custo'!$D147*'Premissas de Custo'!BI147/1000</f>
        <v>0.54485490684657656</v>
      </c>
      <c r="BG152" s="57">
        <f>'Premissas de Custo'!$D147*'Premissas de Custo'!BJ147/1000</f>
        <v>0.54485490684657656</v>
      </c>
      <c r="BH152" s="57">
        <f>'Premissas de Custo'!$D147*'Premissas de Custo'!BK147/1000</f>
        <v>0.54485490684657656</v>
      </c>
      <c r="BI152" s="57">
        <f>'Premissas de Custo'!$D147*'Premissas de Custo'!BL147/1000</f>
        <v>0.54485490684657656</v>
      </c>
      <c r="BJ152" s="57">
        <f>'Premissas de Custo'!$D147*'Premissas de Custo'!BM147/1000</f>
        <v>0.54485490684657656</v>
      </c>
      <c r="BK152" s="57">
        <f>'Premissas de Custo'!$D147*'Premissas de Custo'!BN147/1000</f>
        <v>0.54485490684657656</v>
      </c>
      <c r="BL152" s="57">
        <f>'Premissas de Custo'!$D147*'Premissas de Custo'!BO147/1000</f>
        <v>0.54485490684657656</v>
      </c>
      <c r="BM152" s="57">
        <f>'Premissas de Custo'!$D147*'Premissas de Custo'!BP147/1000</f>
        <v>0.54485490684657656</v>
      </c>
      <c r="BN152" s="57">
        <f>'Premissas de Custo'!$D147*'Premissas de Custo'!BQ147/1000</f>
        <v>0.54485490684657656</v>
      </c>
      <c r="BO152" s="57">
        <f>'Premissas de Custo'!$D147*'Premissas de Custo'!BR147/1000</f>
        <v>0.54485490684657656</v>
      </c>
      <c r="BP152" s="57">
        <f>'Premissas de Custo'!$D147*'Premissas de Custo'!BS147/1000</f>
        <v>0.54485490684657656</v>
      </c>
      <c r="BQ152" s="319"/>
    </row>
    <row r="153" spans="1:69" ht="14.4" x14ac:dyDescent="0.3">
      <c r="A153" s="66"/>
      <c r="B153" s="83" t="s">
        <v>186</v>
      </c>
      <c r="C153" s="63" t="s">
        <v>8</v>
      </c>
      <c r="D153" s="57"/>
      <c r="E153" s="57"/>
      <c r="F153" s="57"/>
      <c r="G153" s="57"/>
      <c r="H153" s="57"/>
      <c r="I153" s="57"/>
      <c r="J153" s="57"/>
      <c r="K153" s="57">
        <f>'Premissas de Custo'!$D148*'Premissas de Custo'!N148/1000</f>
        <v>0.21080072877134368</v>
      </c>
      <c r="L153" s="57">
        <f>'Premissas de Custo'!$D148*'Premissas de Custo'!O148/1000</f>
        <v>0.21080072877134368</v>
      </c>
      <c r="M153" s="57">
        <f>'Premissas de Custo'!$D148*'Premissas de Custo'!P148/1000</f>
        <v>0.21080072877134368</v>
      </c>
      <c r="N153" s="57">
        <f>'Premissas de Custo'!$D148*'Premissas de Custo'!Q148/1000</f>
        <v>0.21080072877134368</v>
      </c>
      <c r="O153" s="57">
        <f>'Premissas de Custo'!$D148*'Premissas de Custo'!R148/1000</f>
        <v>0.21080072877134368</v>
      </c>
      <c r="P153" s="57">
        <f>'Premissas de Custo'!$D148*'Premissas de Custo'!S148/1000</f>
        <v>0.21080072877134368</v>
      </c>
      <c r="Q153" s="57">
        <f>'Premissas de Custo'!$D148*'Premissas de Custo'!T148/1000</f>
        <v>0.21080072877134368</v>
      </c>
      <c r="R153" s="57">
        <f>'Premissas de Custo'!$D148*'Premissas de Custo'!U148/1000</f>
        <v>0.21080072877134368</v>
      </c>
      <c r="S153" s="57">
        <f>'Premissas de Custo'!$D148*'Premissas de Custo'!V148/1000</f>
        <v>0.21080072877134368</v>
      </c>
      <c r="T153" s="57">
        <f>'Premissas de Custo'!$D148*'Premissas de Custo'!W148/1000</f>
        <v>0.21080072877134368</v>
      </c>
      <c r="U153" s="57">
        <f>'Premissas de Custo'!$D148*'Premissas de Custo'!X148/1000</f>
        <v>0.21080072877134368</v>
      </c>
      <c r="V153" s="57">
        <f>'Premissas de Custo'!$D148*'Premissas de Custo'!Y148/1000</f>
        <v>0.21080072877134368</v>
      </c>
      <c r="W153" s="57">
        <f>'Premissas de Custo'!$D148*'Premissas de Custo'!Z148/1000</f>
        <v>0.21080072877134368</v>
      </c>
      <c r="X153" s="57">
        <f>'Premissas de Custo'!$D148*'Premissas de Custo'!AA148/1000</f>
        <v>0.21080072877134368</v>
      </c>
      <c r="Y153" s="57">
        <f>'Premissas de Custo'!$D148*'Premissas de Custo'!AB148/1000</f>
        <v>0.21080072877134368</v>
      </c>
      <c r="Z153" s="57">
        <f>'Premissas de Custo'!$D148*'Premissas de Custo'!AC148/1000</f>
        <v>0.21080072877134368</v>
      </c>
      <c r="AA153" s="57">
        <f>'Premissas de Custo'!$D148*'Premissas de Custo'!AD148/1000</f>
        <v>0.21080072877134368</v>
      </c>
      <c r="AB153" s="57">
        <f>'Premissas de Custo'!$D148*'Premissas de Custo'!AE148/1000</f>
        <v>0.21080072877134368</v>
      </c>
      <c r="AC153" s="57">
        <f>'Premissas de Custo'!$D148*'Premissas de Custo'!AF148/1000</f>
        <v>0.21080072877134368</v>
      </c>
      <c r="AD153" s="57">
        <f>'Premissas de Custo'!$D148*'Premissas de Custo'!AG148/1000</f>
        <v>0.21080072877134368</v>
      </c>
      <c r="AE153" s="57">
        <f>'Premissas de Custo'!$D148*'Premissas de Custo'!AH148/1000</f>
        <v>0.21080072877134368</v>
      </c>
      <c r="AF153" s="57">
        <f>'Premissas de Custo'!$D148*'Premissas de Custo'!AI148/1000</f>
        <v>0.21080072877134368</v>
      </c>
      <c r="AG153" s="57">
        <f>'Premissas de Custo'!$D148*'Premissas de Custo'!AJ148/1000</f>
        <v>0.21080072877134368</v>
      </c>
      <c r="AH153" s="57">
        <f>'Premissas de Custo'!$D148*'Premissas de Custo'!AK148/1000</f>
        <v>0.21080072877134368</v>
      </c>
      <c r="AI153" s="57">
        <f>'Premissas de Custo'!$D148*'Premissas de Custo'!AL148/1000</f>
        <v>0.21080072877134368</v>
      </c>
      <c r="AJ153" s="57">
        <f>'Premissas de Custo'!$D148*'Premissas de Custo'!AM148/1000</f>
        <v>0.21080072877134368</v>
      </c>
      <c r="AK153" s="57">
        <f>'Premissas de Custo'!$D148*'Premissas de Custo'!AN148/1000</f>
        <v>0.21080072877134368</v>
      </c>
      <c r="AL153" s="57">
        <f>'Premissas de Custo'!$D148*'Premissas de Custo'!AO148/1000</f>
        <v>0.21080072877134368</v>
      </c>
      <c r="AM153" s="57">
        <f>'Premissas de Custo'!$D148*'Premissas de Custo'!AP148/1000</f>
        <v>0.21080072877134368</v>
      </c>
      <c r="AN153" s="57">
        <f>'Premissas de Custo'!$D148*'Premissas de Custo'!AQ148/1000</f>
        <v>0.21080072877134368</v>
      </c>
      <c r="AO153" s="57">
        <f>'Premissas de Custo'!$D148*'Premissas de Custo'!AR148/1000</f>
        <v>0.21080072877134368</v>
      </c>
      <c r="AP153" s="57">
        <f>'Premissas de Custo'!$D148*'Premissas de Custo'!AS148/1000</f>
        <v>0.21080072877134368</v>
      </c>
      <c r="AQ153" s="57">
        <f>'Premissas de Custo'!$D148*'Premissas de Custo'!AT148/1000</f>
        <v>0.21080072877134368</v>
      </c>
      <c r="AR153" s="57">
        <f>'Premissas de Custo'!$D148*'Premissas de Custo'!AU148/1000</f>
        <v>0.21080072877134368</v>
      </c>
      <c r="AS153" s="57">
        <f>'Premissas de Custo'!$D148*'Premissas de Custo'!AV148/1000</f>
        <v>0.21080072877134368</v>
      </c>
      <c r="AT153" s="57">
        <f>'Premissas de Custo'!$D148*'Premissas de Custo'!AW148/1000</f>
        <v>0.21080072877134368</v>
      </c>
      <c r="AU153" s="57">
        <f>'Premissas de Custo'!$D148*'Premissas de Custo'!AX148/1000</f>
        <v>0.21080072877134368</v>
      </c>
      <c r="AV153" s="57">
        <f>'Premissas de Custo'!$D148*'Premissas de Custo'!AY148/1000</f>
        <v>0.21080072877134368</v>
      </c>
      <c r="AW153" s="57">
        <f>'Premissas de Custo'!$D148*'Premissas de Custo'!AZ148/1000</f>
        <v>0.21080072877134368</v>
      </c>
      <c r="AX153" s="57">
        <f>'Premissas de Custo'!$D148*'Premissas de Custo'!BA148/1000</f>
        <v>0.21080072877134368</v>
      </c>
      <c r="AY153" s="57">
        <f>'Premissas de Custo'!$D148*'Premissas de Custo'!BB148/1000</f>
        <v>0.21080072877134368</v>
      </c>
      <c r="AZ153" s="57">
        <f>'Premissas de Custo'!$D148*'Premissas de Custo'!BC148/1000</f>
        <v>0.21080072877134368</v>
      </c>
      <c r="BA153" s="57">
        <f>'Premissas de Custo'!$D148*'Premissas de Custo'!BD148/1000</f>
        <v>0.21080072877134368</v>
      </c>
      <c r="BB153" s="57">
        <f>'Premissas de Custo'!$D148*'Premissas de Custo'!BE148/1000</f>
        <v>0.21080072877134368</v>
      </c>
      <c r="BC153" s="57">
        <f>'Premissas de Custo'!$D148*'Premissas de Custo'!BF148/1000</f>
        <v>0.21080072877134368</v>
      </c>
      <c r="BD153" s="57">
        <f>'Premissas de Custo'!$D148*'Premissas de Custo'!BG148/1000</f>
        <v>0.21080072877134368</v>
      </c>
      <c r="BE153" s="57">
        <f>'Premissas de Custo'!$D148*'Premissas de Custo'!BH148/1000</f>
        <v>0.21080072877134368</v>
      </c>
      <c r="BF153" s="57">
        <f>'Premissas de Custo'!$D148*'Premissas de Custo'!BI148/1000</f>
        <v>0.21080072877134368</v>
      </c>
      <c r="BG153" s="57">
        <f>'Premissas de Custo'!$D148*'Premissas de Custo'!BJ148/1000</f>
        <v>0.21080072877134368</v>
      </c>
      <c r="BH153" s="57">
        <f>'Premissas de Custo'!$D148*'Premissas de Custo'!BK148/1000</f>
        <v>0.21080072877134368</v>
      </c>
      <c r="BI153" s="57">
        <f>'Premissas de Custo'!$D148*'Premissas de Custo'!BL148/1000</f>
        <v>0.21080072877134368</v>
      </c>
      <c r="BJ153" s="57">
        <f>'Premissas de Custo'!$D148*'Premissas de Custo'!BM148/1000</f>
        <v>0.21080072877134368</v>
      </c>
      <c r="BK153" s="57">
        <f>'Premissas de Custo'!$D148*'Premissas de Custo'!BN148/1000</f>
        <v>0.21080072877134368</v>
      </c>
      <c r="BL153" s="57">
        <f>'Premissas de Custo'!$D148*'Premissas de Custo'!BO148/1000</f>
        <v>0.21080072877134368</v>
      </c>
      <c r="BM153" s="57">
        <f>'Premissas de Custo'!$D148*'Premissas de Custo'!BP148/1000</f>
        <v>0.21080072877134368</v>
      </c>
      <c r="BN153" s="57">
        <f>'Premissas de Custo'!$D148*'Premissas de Custo'!BQ148/1000</f>
        <v>0.21080072877134368</v>
      </c>
      <c r="BO153" s="57">
        <f>'Premissas de Custo'!$D148*'Premissas de Custo'!BR148/1000</f>
        <v>0.21080072877134368</v>
      </c>
      <c r="BP153" s="57">
        <f>'Premissas de Custo'!$D148*'Premissas de Custo'!BS148/1000</f>
        <v>0.21080072877134368</v>
      </c>
      <c r="BQ153" s="319"/>
    </row>
    <row r="154" spans="1:69" ht="14.4" x14ac:dyDescent="0.3">
      <c r="A154" s="66"/>
      <c r="B154" s="83" t="s">
        <v>187</v>
      </c>
      <c r="C154" s="63" t="s">
        <v>8</v>
      </c>
      <c r="D154" s="57"/>
      <c r="E154" s="57"/>
      <c r="F154" s="57"/>
      <c r="G154" s="57"/>
      <c r="H154" s="57"/>
      <c r="I154" s="57"/>
      <c r="J154" s="57"/>
      <c r="K154" s="57">
        <f>'Premissas de Custo'!$D149*'Premissas de Custo'!N149/1000</f>
        <v>0.40088369516833361</v>
      </c>
      <c r="L154" s="57">
        <f>'Premissas de Custo'!$D149*'Premissas de Custo'!O149/1000</f>
        <v>0.40088369516833361</v>
      </c>
      <c r="M154" s="57">
        <f>'Premissas de Custo'!$D149*'Premissas de Custo'!P149/1000</f>
        <v>0.40088369516833361</v>
      </c>
      <c r="N154" s="57">
        <f>'Premissas de Custo'!$D149*'Premissas de Custo'!Q149/1000</f>
        <v>0.40088369516833361</v>
      </c>
      <c r="O154" s="57">
        <f>'Premissas de Custo'!$D149*'Premissas de Custo'!R149/1000</f>
        <v>0.40088369516833361</v>
      </c>
      <c r="P154" s="57">
        <f>'Premissas de Custo'!$D149*'Premissas de Custo'!S149/1000</f>
        <v>0.40088369516833361</v>
      </c>
      <c r="Q154" s="57">
        <f>'Premissas de Custo'!$D149*'Premissas de Custo'!T149/1000</f>
        <v>0.40088369516833361</v>
      </c>
      <c r="R154" s="57">
        <f>'Premissas de Custo'!$D149*'Premissas de Custo'!U149/1000</f>
        <v>0.40088369516833361</v>
      </c>
      <c r="S154" s="57">
        <f>'Premissas de Custo'!$D149*'Premissas de Custo'!V149/1000</f>
        <v>0.40088369516833361</v>
      </c>
      <c r="T154" s="57">
        <f>'Premissas de Custo'!$D149*'Premissas de Custo'!W149/1000</f>
        <v>0.40088369516833361</v>
      </c>
      <c r="U154" s="57">
        <f>'Premissas de Custo'!$D149*'Premissas de Custo'!X149/1000</f>
        <v>0.40088369516833361</v>
      </c>
      <c r="V154" s="57">
        <f>'Premissas de Custo'!$D149*'Premissas de Custo'!Y149/1000</f>
        <v>0.40088369516833361</v>
      </c>
      <c r="W154" s="57">
        <f>'Premissas de Custo'!$D149*'Premissas de Custo'!Z149/1000</f>
        <v>0.40088369516833361</v>
      </c>
      <c r="X154" s="57">
        <f>'Premissas de Custo'!$D149*'Premissas de Custo'!AA149/1000</f>
        <v>0.40088369516833361</v>
      </c>
      <c r="Y154" s="57">
        <f>'Premissas de Custo'!$D149*'Premissas de Custo'!AB149/1000</f>
        <v>0.40088369516833361</v>
      </c>
      <c r="Z154" s="57">
        <f>'Premissas de Custo'!$D149*'Premissas de Custo'!AC149/1000</f>
        <v>0.40088369516833361</v>
      </c>
      <c r="AA154" s="57">
        <f>'Premissas de Custo'!$D149*'Premissas de Custo'!AD149/1000</f>
        <v>0.40088369516833361</v>
      </c>
      <c r="AB154" s="57">
        <f>'Premissas de Custo'!$D149*'Premissas de Custo'!AE149/1000</f>
        <v>0.40088369516833361</v>
      </c>
      <c r="AC154" s="57">
        <f>'Premissas de Custo'!$D149*'Premissas de Custo'!AF149/1000</f>
        <v>0.40088369516833361</v>
      </c>
      <c r="AD154" s="57">
        <f>'Premissas de Custo'!$D149*'Premissas de Custo'!AG149/1000</f>
        <v>0.40088369516833361</v>
      </c>
      <c r="AE154" s="57">
        <f>'Premissas de Custo'!$D149*'Premissas de Custo'!AH149/1000</f>
        <v>0.40088369516833361</v>
      </c>
      <c r="AF154" s="57">
        <f>'Premissas de Custo'!$D149*'Premissas de Custo'!AI149/1000</f>
        <v>0.40088369516833361</v>
      </c>
      <c r="AG154" s="57">
        <f>'Premissas de Custo'!$D149*'Premissas de Custo'!AJ149/1000</f>
        <v>0.40088369516833361</v>
      </c>
      <c r="AH154" s="57">
        <f>'Premissas de Custo'!$D149*'Premissas de Custo'!AK149/1000</f>
        <v>0.40088369516833361</v>
      </c>
      <c r="AI154" s="57">
        <f>'Premissas de Custo'!$D149*'Premissas de Custo'!AL149/1000</f>
        <v>0.40088369516833361</v>
      </c>
      <c r="AJ154" s="57">
        <f>'Premissas de Custo'!$D149*'Premissas de Custo'!AM149/1000</f>
        <v>0.40088369516833361</v>
      </c>
      <c r="AK154" s="57">
        <f>'Premissas de Custo'!$D149*'Premissas de Custo'!AN149/1000</f>
        <v>0.40088369516833361</v>
      </c>
      <c r="AL154" s="57">
        <f>'Premissas de Custo'!$D149*'Premissas de Custo'!AO149/1000</f>
        <v>0.40088369516833361</v>
      </c>
      <c r="AM154" s="57">
        <f>'Premissas de Custo'!$D149*'Premissas de Custo'!AP149/1000</f>
        <v>0.40088369516833361</v>
      </c>
      <c r="AN154" s="57">
        <f>'Premissas de Custo'!$D149*'Premissas de Custo'!AQ149/1000</f>
        <v>0.40088369516833361</v>
      </c>
      <c r="AO154" s="57">
        <f>'Premissas de Custo'!$D149*'Premissas de Custo'!AR149/1000</f>
        <v>0.40088369516833361</v>
      </c>
      <c r="AP154" s="57">
        <f>'Premissas de Custo'!$D149*'Premissas de Custo'!AS149/1000</f>
        <v>0.40088369516833361</v>
      </c>
      <c r="AQ154" s="57">
        <f>'Premissas de Custo'!$D149*'Premissas de Custo'!AT149/1000</f>
        <v>0.40088369516833361</v>
      </c>
      <c r="AR154" s="57">
        <f>'Premissas de Custo'!$D149*'Premissas de Custo'!AU149/1000</f>
        <v>0.40088369516833361</v>
      </c>
      <c r="AS154" s="57">
        <f>'Premissas de Custo'!$D149*'Premissas de Custo'!AV149/1000</f>
        <v>0.40088369516833361</v>
      </c>
      <c r="AT154" s="57">
        <f>'Premissas de Custo'!$D149*'Premissas de Custo'!AW149/1000</f>
        <v>0.40088369516833361</v>
      </c>
      <c r="AU154" s="57">
        <f>'Premissas de Custo'!$D149*'Premissas de Custo'!AX149/1000</f>
        <v>0.40088369516833361</v>
      </c>
      <c r="AV154" s="57">
        <f>'Premissas de Custo'!$D149*'Premissas de Custo'!AY149/1000</f>
        <v>0.40088369516833361</v>
      </c>
      <c r="AW154" s="57">
        <f>'Premissas de Custo'!$D149*'Premissas de Custo'!AZ149/1000</f>
        <v>0.40088369516833361</v>
      </c>
      <c r="AX154" s="57">
        <f>'Premissas de Custo'!$D149*'Premissas de Custo'!BA149/1000</f>
        <v>0.40088369516833361</v>
      </c>
      <c r="AY154" s="57">
        <f>'Premissas de Custo'!$D149*'Premissas de Custo'!BB149/1000</f>
        <v>0.40088369516833361</v>
      </c>
      <c r="AZ154" s="57">
        <f>'Premissas de Custo'!$D149*'Premissas de Custo'!BC149/1000</f>
        <v>0.40088369516833361</v>
      </c>
      <c r="BA154" s="57">
        <f>'Premissas de Custo'!$D149*'Premissas de Custo'!BD149/1000</f>
        <v>0.40088369516833361</v>
      </c>
      <c r="BB154" s="57">
        <f>'Premissas de Custo'!$D149*'Premissas de Custo'!BE149/1000</f>
        <v>0.40088369516833361</v>
      </c>
      <c r="BC154" s="57">
        <f>'Premissas de Custo'!$D149*'Premissas de Custo'!BF149/1000</f>
        <v>0.40088369516833361</v>
      </c>
      <c r="BD154" s="57">
        <f>'Premissas de Custo'!$D149*'Premissas de Custo'!BG149/1000</f>
        <v>0.40088369516833361</v>
      </c>
      <c r="BE154" s="57">
        <f>'Premissas de Custo'!$D149*'Premissas de Custo'!BH149/1000</f>
        <v>0.40088369516833361</v>
      </c>
      <c r="BF154" s="57">
        <f>'Premissas de Custo'!$D149*'Premissas de Custo'!BI149/1000</f>
        <v>0.40088369516833361</v>
      </c>
      <c r="BG154" s="57">
        <f>'Premissas de Custo'!$D149*'Premissas de Custo'!BJ149/1000</f>
        <v>0.40088369516833361</v>
      </c>
      <c r="BH154" s="57">
        <f>'Premissas de Custo'!$D149*'Premissas de Custo'!BK149/1000</f>
        <v>0.40088369516833361</v>
      </c>
      <c r="BI154" s="57">
        <f>'Premissas de Custo'!$D149*'Premissas de Custo'!BL149/1000</f>
        <v>0.40088369516833361</v>
      </c>
      <c r="BJ154" s="57">
        <f>'Premissas de Custo'!$D149*'Premissas de Custo'!BM149/1000</f>
        <v>0.40088369516833361</v>
      </c>
      <c r="BK154" s="57">
        <f>'Premissas de Custo'!$D149*'Premissas de Custo'!BN149/1000</f>
        <v>0.40088369516833361</v>
      </c>
      <c r="BL154" s="57">
        <f>'Premissas de Custo'!$D149*'Premissas de Custo'!BO149/1000</f>
        <v>0.40088369516833361</v>
      </c>
      <c r="BM154" s="57">
        <f>'Premissas de Custo'!$D149*'Premissas de Custo'!BP149/1000</f>
        <v>0.40088369516833361</v>
      </c>
      <c r="BN154" s="57">
        <f>'Premissas de Custo'!$D149*'Premissas de Custo'!BQ149/1000</f>
        <v>0.40088369516833361</v>
      </c>
      <c r="BO154" s="57">
        <f>'Premissas de Custo'!$D149*'Premissas de Custo'!BR149/1000</f>
        <v>0.40088369516833361</v>
      </c>
      <c r="BP154" s="57">
        <f>'Premissas de Custo'!$D149*'Premissas de Custo'!BS149/1000</f>
        <v>0.40088369516833361</v>
      </c>
      <c r="BQ154" s="319"/>
    </row>
    <row r="155" spans="1:69" ht="14.4" x14ac:dyDescent="0.3">
      <c r="A155" s="66"/>
      <c r="B155" s="83" t="s">
        <v>32</v>
      </c>
      <c r="C155" s="63" t="s">
        <v>8</v>
      </c>
      <c r="D155" s="57"/>
      <c r="E155" s="57"/>
      <c r="F155" s="57"/>
      <c r="G155" s="57"/>
      <c r="H155" s="57"/>
      <c r="I155" s="57"/>
      <c r="J155" s="57"/>
      <c r="K155" s="57">
        <f>'Premissas de Custo'!$D150*'Premissas de Custo'!N150/1000</f>
        <v>0.46544909799592588</v>
      </c>
      <c r="L155" s="57">
        <f>'Premissas de Custo'!$D150*'Premissas de Custo'!O150/1000</f>
        <v>0.46544909799592588</v>
      </c>
      <c r="M155" s="57">
        <f>'Premissas de Custo'!$D150*'Premissas de Custo'!P150/1000</f>
        <v>0.46544909799592588</v>
      </c>
      <c r="N155" s="57">
        <f>'Premissas de Custo'!$D150*'Premissas de Custo'!Q150/1000</f>
        <v>0.46544909799592588</v>
      </c>
      <c r="O155" s="57">
        <f>'Premissas de Custo'!$D150*'Premissas de Custo'!R150/1000</f>
        <v>0.46544909799592588</v>
      </c>
      <c r="P155" s="57">
        <f>'Premissas de Custo'!$D150*'Premissas de Custo'!S150/1000</f>
        <v>0.46544909799592588</v>
      </c>
      <c r="Q155" s="57">
        <f>'Premissas de Custo'!$D150*'Premissas de Custo'!T150/1000</f>
        <v>0.46544909799592588</v>
      </c>
      <c r="R155" s="57">
        <f>'Premissas de Custo'!$D150*'Premissas de Custo'!U150/1000</f>
        <v>0.46544909799592588</v>
      </c>
      <c r="S155" s="57">
        <f>'Premissas de Custo'!$D150*'Premissas de Custo'!V150/1000</f>
        <v>0.46544909799592588</v>
      </c>
      <c r="T155" s="57">
        <f>'Premissas de Custo'!$D150*'Premissas de Custo'!W150/1000</f>
        <v>0.46544909799592588</v>
      </c>
      <c r="U155" s="57">
        <f>'Premissas de Custo'!$D150*'Premissas de Custo'!X150/1000</f>
        <v>0.46544909799592588</v>
      </c>
      <c r="V155" s="57">
        <f>'Premissas de Custo'!$D150*'Premissas de Custo'!Y150/1000</f>
        <v>0.46544909799592588</v>
      </c>
      <c r="W155" s="57">
        <f>'Premissas de Custo'!$D150*'Premissas de Custo'!Z150/1000</f>
        <v>0.46544909799592588</v>
      </c>
      <c r="X155" s="57">
        <f>'Premissas de Custo'!$D150*'Premissas de Custo'!AA150/1000</f>
        <v>0.46544909799592588</v>
      </c>
      <c r="Y155" s="57">
        <f>'Premissas de Custo'!$D150*'Premissas de Custo'!AB150/1000</f>
        <v>0.46544909799592588</v>
      </c>
      <c r="Z155" s="57">
        <f>'Premissas de Custo'!$D150*'Premissas de Custo'!AC150/1000</f>
        <v>0.46544909799592588</v>
      </c>
      <c r="AA155" s="57">
        <f>'Premissas de Custo'!$D150*'Premissas de Custo'!AD150/1000</f>
        <v>0.46544909799592588</v>
      </c>
      <c r="AB155" s="57">
        <f>'Premissas de Custo'!$D150*'Premissas de Custo'!AE150/1000</f>
        <v>0.46544909799592588</v>
      </c>
      <c r="AC155" s="57">
        <f>'Premissas de Custo'!$D150*'Premissas de Custo'!AF150/1000</f>
        <v>0.46544909799592588</v>
      </c>
      <c r="AD155" s="57">
        <f>'Premissas de Custo'!$D150*'Premissas de Custo'!AG150/1000</f>
        <v>0.46544909799592588</v>
      </c>
      <c r="AE155" s="57">
        <f>'Premissas de Custo'!$D150*'Premissas de Custo'!AH150/1000</f>
        <v>0.46544909799592588</v>
      </c>
      <c r="AF155" s="57">
        <f>'Premissas de Custo'!$D150*'Premissas de Custo'!AI150/1000</f>
        <v>0.46544909799592588</v>
      </c>
      <c r="AG155" s="57">
        <f>'Premissas de Custo'!$D150*'Premissas de Custo'!AJ150/1000</f>
        <v>0.46544909799592588</v>
      </c>
      <c r="AH155" s="57">
        <f>'Premissas de Custo'!$D150*'Premissas de Custo'!AK150/1000</f>
        <v>0.46544909799592588</v>
      </c>
      <c r="AI155" s="57">
        <f>'Premissas de Custo'!$D150*'Premissas de Custo'!AL150/1000</f>
        <v>0.46544909799592588</v>
      </c>
      <c r="AJ155" s="57">
        <f>'Premissas de Custo'!$D150*'Premissas de Custo'!AM150/1000</f>
        <v>0.46544909799592588</v>
      </c>
      <c r="AK155" s="57">
        <f>'Premissas de Custo'!$D150*'Premissas de Custo'!AN150/1000</f>
        <v>0.46544909799592588</v>
      </c>
      <c r="AL155" s="57">
        <f>'Premissas de Custo'!$D150*'Premissas de Custo'!AO150/1000</f>
        <v>0.46544909799592588</v>
      </c>
      <c r="AM155" s="57">
        <f>'Premissas de Custo'!$D150*'Premissas de Custo'!AP150/1000</f>
        <v>0.46544909799592588</v>
      </c>
      <c r="AN155" s="57">
        <f>'Premissas de Custo'!$D150*'Premissas de Custo'!AQ150/1000</f>
        <v>0.46544909799592588</v>
      </c>
      <c r="AO155" s="57">
        <f>'Premissas de Custo'!$D150*'Premissas de Custo'!AR150/1000</f>
        <v>0.46544909799592588</v>
      </c>
      <c r="AP155" s="57">
        <f>'Premissas de Custo'!$D150*'Premissas de Custo'!AS150/1000</f>
        <v>0.46544909799592588</v>
      </c>
      <c r="AQ155" s="57">
        <f>'Premissas de Custo'!$D150*'Premissas de Custo'!AT150/1000</f>
        <v>0.46544909799592588</v>
      </c>
      <c r="AR155" s="57">
        <f>'Premissas de Custo'!$D150*'Premissas de Custo'!AU150/1000</f>
        <v>0.46544909799592588</v>
      </c>
      <c r="AS155" s="57">
        <f>'Premissas de Custo'!$D150*'Premissas de Custo'!AV150/1000</f>
        <v>0.46544909799592588</v>
      </c>
      <c r="AT155" s="57">
        <f>'Premissas de Custo'!$D150*'Premissas de Custo'!AW150/1000</f>
        <v>0.46544909799592588</v>
      </c>
      <c r="AU155" s="57">
        <f>'Premissas de Custo'!$D150*'Premissas de Custo'!AX150/1000</f>
        <v>0.46544909799592588</v>
      </c>
      <c r="AV155" s="57">
        <f>'Premissas de Custo'!$D150*'Premissas de Custo'!AY150/1000</f>
        <v>0.46544909799592588</v>
      </c>
      <c r="AW155" s="57">
        <f>'Premissas de Custo'!$D150*'Premissas de Custo'!AZ150/1000</f>
        <v>0.46544909799592588</v>
      </c>
      <c r="AX155" s="57">
        <f>'Premissas de Custo'!$D150*'Premissas de Custo'!BA150/1000</f>
        <v>0.46544909799592588</v>
      </c>
      <c r="AY155" s="57">
        <f>'Premissas de Custo'!$D150*'Premissas de Custo'!BB150/1000</f>
        <v>0.46544909799592588</v>
      </c>
      <c r="AZ155" s="57">
        <f>'Premissas de Custo'!$D150*'Premissas de Custo'!BC150/1000</f>
        <v>0.46544909799592588</v>
      </c>
      <c r="BA155" s="57">
        <f>'Premissas de Custo'!$D150*'Premissas de Custo'!BD150/1000</f>
        <v>0.46544909799592588</v>
      </c>
      <c r="BB155" s="57">
        <f>'Premissas de Custo'!$D150*'Premissas de Custo'!BE150/1000</f>
        <v>0.46544909799592588</v>
      </c>
      <c r="BC155" s="57">
        <f>'Premissas de Custo'!$D150*'Premissas de Custo'!BF150/1000</f>
        <v>0.46544909799592588</v>
      </c>
      <c r="BD155" s="57">
        <f>'Premissas de Custo'!$D150*'Premissas de Custo'!BG150/1000</f>
        <v>0.46544909799592588</v>
      </c>
      <c r="BE155" s="57">
        <f>'Premissas de Custo'!$D150*'Premissas de Custo'!BH150/1000</f>
        <v>0.46544909799592588</v>
      </c>
      <c r="BF155" s="57">
        <f>'Premissas de Custo'!$D150*'Premissas de Custo'!BI150/1000</f>
        <v>0.46544909799592588</v>
      </c>
      <c r="BG155" s="57">
        <f>'Premissas de Custo'!$D150*'Premissas de Custo'!BJ150/1000</f>
        <v>0.46544909799592588</v>
      </c>
      <c r="BH155" s="57">
        <f>'Premissas de Custo'!$D150*'Premissas de Custo'!BK150/1000</f>
        <v>0.46544909799592588</v>
      </c>
      <c r="BI155" s="57">
        <f>'Premissas de Custo'!$D150*'Premissas de Custo'!BL150/1000</f>
        <v>0.46544909799592588</v>
      </c>
      <c r="BJ155" s="57">
        <f>'Premissas de Custo'!$D150*'Premissas de Custo'!BM150/1000</f>
        <v>0.46544909799592588</v>
      </c>
      <c r="BK155" s="57">
        <f>'Premissas de Custo'!$D150*'Premissas de Custo'!BN150/1000</f>
        <v>0.46544909799592588</v>
      </c>
      <c r="BL155" s="57">
        <f>'Premissas de Custo'!$D150*'Premissas de Custo'!BO150/1000</f>
        <v>0.46544909799592588</v>
      </c>
      <c r="BM155" s="57">
        <f>'Premissas de Custo'!$D150*'Premissas de Custo'!BP150/1000</f>
        <v>0.46544909799592588</v>
      </c>
      <c r="BN155" s="57">
        <f>'Premissas de Custo'!$D150*'Premissas de Custo'!BQ150/1000</f>
        <v>0.46544909799592588</v>
      </c>
      <c r="BO155" s="57">
        <f>'Premissas de Custo'!$D150*'Premissas de Custo'!BR150/1000</f>
        <v>0.46544909799592588</v>
      </c>
      <c r="BP155" s="57">
        <f>'Premissas de Custo'!$D150*'Premissas de Custo'!BS150/1000</f>
        <v>0.46544909799592588</v>
      </c>
      <c r="BQ155" s="319"/>
    </row>
    <row r="156" spans="1:69" ht="14.4" x14ac:dyDescent="0.3">
      <c r="A156" s="66"/>
      <c r="B156" s="83" t="s">
        <v>188</v>
      </c>
      <c r="C156" s="63" t="s">
        <v>8</v>
      </c>
      <c r="D156" s="57"/>
      <c r="E156" s="57"/>
      <c r="F156" s="57"/>
      <c r="G156" s="57"/>
      <c r="H156" s="57"/>
      <c r="I156" s="57"/>
      <c r="J156" s="57"/>
      <c r="K156" s="57">
        <f>'Premissas de Custo'!$D151*'Premissas de Custo'!N151/1000</f>
        <v>0.40088369516833361</v>
      </c>
      <c r="L156" s="57">
        <f>'Premissas de Custo'!$D151*'Premissas de Custo'!O151/1000</f>
        <v>0.40088369516833361</v>
      </c>
      <c r="M156" s="57">
        <f>'Premissas de Custo'!$D151*'Premissas de Custo'!P151/1000</f>
        <v>0.40088369516833361</v>
      </c>
      <c r="N156" s="57">
        <f>'Premissas de Custo'!$D151*'Premissas de Custo'!Q151/1000</f>
        <v>0.40088369516833361</v>
      </c>
      <c r="O156" s="57">
        <f>'Premissas de Custo'!$D151*'Premissas de Custo'!R151/1000</f>
        <v>0.40088369516833361</v>
      </c>
      <c r="P156" s="57">
        <f>'Premissas de Custo'!$D151*'Premissas de Custo'!S151/1000</f>
        <v>0.40088369516833361</v>
      </c>
      <c r="Q156" s="57">
        <f>'Premissas de Custo'!$D151*'Premissas de Custo'!T151/1000</f>
        <v>0.40088369516833361</v>
      </c>
      <c r="R156" s="57">
        <f>'Premissas de Custo'!$D151*'Premissas de Custo'!U151/1000</f>
        <v>0.40088369516833361</v>
      </c>
      <c r="S156" s="57">
        <f>'Premissas de Custo'!$D151*'Premissas de Custo'!V151/1000</f>
        <v>0.40088369516833361</v>
      </c>
      <c r="T156" s="57">
        <f>'Premissas de Custo'!$D151*'Premissas de Custo'!W151/1000</f>
        <v>0.40088369516833361</v>
      </c>
      <c r="U156" s="57">
        <f>'Premissas de Custo'!$D151*'Premissas de Custo'!X151/1000</f>
        <v>0.40088369516833361</v>
      </c>
      <c r="V156" s="57">
        <f>'Premissas de Custo'!$D151*'Premissas de Custo'!Y151/1000</f>
        <v>0.40088369516833361</v>
      </c>
      <c r="W156" s="57">
        <f>'Premissas de Custo'!$D151*'Premissas de Custo'!Z151/1000</f>
        <v>0.40088369516833361</v>
      </c>
      <c r="X156" s="57">
        <f>'Premissas de Custo'!$D151*'Premissas de Custo'!AA151/1000</f>
        <v>0.40088369516833361</v>
      </c>
      <c r="Y156" s="57">
        <f>'Premissas de Custo'!$D151*'Premissas de Custo'!AB151/1000</f>
        <v>0.40088369516833361</v>
      </c>
      <c r="Z156" s="57">
        <f>'Premissas de Custo'!$D151*'Premissas de Custo'!AC151/1000</f>
        <v>0.40088369516833361</v>
      </c>
      <c r="AA156" s="57">
        <f>'Premissas de Custo'!$D151*'Premissas de Custo'!AD151/1000</f>
        <v>0.40088369516833361</v>
      </c>
      <c r="AB156" s="57">
        <f>'Premissas de Custo'!$D151*'Premissas de Custo'!AE151/1000</f>
        <v>0.40088369516833361</v>
      </c>
      <c r="AC156" s="57">
        <f>'Premissas de Custo'!$D151*'Premissas de Custo'!AF151/1000</f>
        <v>0.40088369516833361</v>
      </c>
      <c r="AD156" s="57">
        <f>'Premissas de Custo'!$D151*'Premissas de Custo'!AG151/1000</f>
        <v>0.40088369516833361</v>
      </c>
      <c r="AE156" s="57">
        <f>'Premissas de Custo'!$D151*'Premissas de Custo'!AH151/1000</f>
        <v>0.40088369516833361</v>
      </c>
      <c r="AF156" s="57">
        <f>'Premissas de Custo'!$D151*'Premissas de Custo'!AI151/1000</f>
        <v>0.40088369516833361</v>
      </c>
      <c r="AG156" s="57">
        <f>'Premissas de Custo'!$D151*'Premissas de Custo'!AJ151/1000</f>
        <v>0.40088369516833361</v>
      </c>
      <c r="AH156" s="57">
        <f>'Premissas de Custo'!$D151*'Premissas de Custo'!AK151/1000</f>
        <v>0.40088369516833361</v>
      </c>
      <c r="AI156" s="57">
        <f>'Premissas de Custo'!$D151*'Premissas de Custo'!AL151/1000</f>
        <v>0.40088369516833361</v>
      </c>
      <c r="AJ156" s="57">
        <f>'Premissas de Custo'!$D151*'Premissas de Custo'!AM151/1000</f>
        <v>0.40088369516833361</v>
      </c>
      <c r="AK156" s="57">
        <f>'Premissas de Custo'!$D151*'Premissas de Custo'!AN151/1000</f>
        <v>0.40088369516833361</v>
      </c>
      <c r="AL156" s="57">
        <f>'Premissas de Custo'!$D151*'Premissas de Custo'!AO151/1000</f>
        <v>0.40088369516833361</v>
      </c>
      <c r="AM156" s="57">
        <f>'Premissas de Custo'!$D151*'Premissas de Custo'!AP151/1000</f>
        <v>0.40088369516833361</v>
      </c>
      <c r="AN156" s="57">
        <f>'Premissas de Custo'!$D151*'Premissas de Custo'!AQ151/1000</f>
        <v>0.40088369516833361</v>
      </c>
      <c r="AO156" s="57">
        <f>'Premissas de Custo'!$D151*'Premissas de Custo'!AR151/1000</f>
        <v>0.40088369516833361</v>
      </c>
      <c r="AP156" s="57">
        <f>'Premissas de Custo'!$D151*'Premissas de Custo'!AS151/1000</f>
        <v>0.40088369516833361</v>
      </c>
      <c r="AQ156" s="57">
        <f>'Premissas de Custo'!$D151*'Premissas de Custo'!AT151/1000</f>
        <v>0.40088369516833361</v>
      </c>
      <c r="AR156" s="57">
        <f>'Premissas de Custo'!$D151*'Premissas de Custo'!AU151/1000</f>
        <v>0.40088369516833361</v>
      </c>
      <c r="AS156" s="57">
        <f>'Premissas de Custo'!$D151*'Premissas de Custo'!AV151/1000</f>
        <v>0.40088369516833361</v>
      </c>
      <c r="AT156" s="57">
        <f>'Premissas de Custo'!$D151*'Premissas de Custo'!AW151/1000</f>
        <v>0.40088369516833361</v>
      </c>
      <c r="AU156" s="57">
        <f>'Premissas de Custo'!$D151*'Premissas de Custo'!AX151/1000</f>
        <v>0.40088369516833361</v>
      </c>
      <c r="AV156" s="57">
        <f>'Premissas de Custo'!$D151*'Premissas de Custo'!AY151/1000</f>
        <v>0.40088369516833361</v>
      </c>
      <c r="AW156" s="57">
        <f>'Premissas de Custo'!$D151*'Premissas de Custo'!AZ151/1000</f>
        <v>0.40088369516833361</v>
      </c>
      <c r="AX156" s="57">
        <f>'Premissas de Custo'!$D151*'Premissas de Custo'!BA151/1000</f>
        <v>0.40088369516833361</v>
      </c>
      <c r="AY156" s="57">
        <f>'Premissas de Custo'!$D151*'Premissas de Custo'!BB151/1000</f>
        <v>0.40088369516833361</v>
      </c>
      <c r="AZ156" s="57">
        <f>'Premissas de Custo'!$D151*'Premissas de Custo'!BC151/1000</f>
        <v>0.40088369516833361</v>
      </c>
      <c r="BA156" s="57">
        <f>'Premissas de Custo'!$D151*'Premissas de Custo'!BD151/1000</f>
        <v>0.40088369516833361</v>
      </c>
      <c r="BB156" s="57">
        <f>'Premissas de Custo'!$D151*'Premissas de Custo'!BE151/1000</f>
        <v>0.40088369516833361</v>
      </c>
      <c r="BC156" s="57">
        <f>'Premissas de Custo'!$D151*'Premissas de Custo'!BF151/1000</f>
        <v>0.40088369516833361</v>
      </c>
      <c r="BD156" s="57">
        <f>'Premissas de Custo'!$D151*'Premissas de Custo'!BG151/1000</f>
        <v>0.40088369516833361</v>
      </c>
      <c r="BE156" s="57">
        <f>'Premissas de Custo'!$D151*'Premissas de Custo'!BH151/1000</f>
        <v>0.40088369516833361</v>
      </c>
      <c r="BF156" s="57">
        <f>'Premissas de Custo'!$D151*'Premissas de Custo'!BI151/1000</f>
        <v>0.40088369516833361</v>
      </c>
      <c r="BG156" s="57">
        <f>'Premissas de Custo'!$D151*'Premissas de Custo'!BJ151/1000</f>
        <v>0.40088369516833361</v>
      </c>
      <c r="BH156" s="57">
        <f>'Premissas de Custo'!$D151*'Premissas de Custo'!BK151/1000</f>
        <v>0.40088369516833361</v>
      </c>
      <c r="BI156" s="57">
        <f>'Premissas de Custo'!$D151*'Premissas de Custo'!BL151/1000</f>
        <v>0.40088369516833361</v>
      </c>
      <c r="BJ156" s="57">
        <f>'Premissas de Custo'!$D151*'Premissas de Custo'!BM151/1000</f>
        <v>0.40088369516833361</v>
      </c>
      <c r="BK156" s="57">
        <f>'Premissas de Custo'!$D151*'Premissas de Custo'!BN151/1000</f>
        <v>0.40088369516833361</v>
      </c>
      <c r="BL156" s="57">
        <f>'Premissas de Custo'!$D151*'Premissas de Custo'!BO151/1000</f>
        <v>0.40088369516833361</v>
      </c>
      <c r="BM156" s="57">
        <f>'Premissas de Custo'!$D151*'Premissas de Custo'!BP151/1000</f>
        <v>0.40088369516833361</v>
      </c>
      <c r="BN156" s="57">
        <f>'Premissas de Custo'!$D151*'Premissas de Custo'!BQ151/1000</f>
        <v>0.40088369516833361</v>
      </c>
      <c r="BO156" s="57">
        <f>'Premissas de Custo'!$D151*'Premissas de Custo'!BR151/1000</f>
        <v>0.40088369516833361</v>
      </c>
      <c r="BP156" s="57">
        <f>'Premissas de Custo'!$D151*'Premissas de Custo'!BS151/1000</f>
        <v>0.40088369516833361</v>
      </c>
      <c r="BQ156" s="319"/>
    </row>
    <row r="157" spans="1:69" ht="14.4" x14ac:dyDescent="0.3">
      <c r="A157" s="66"/>
      <c r="B157" s="82" t="s">
        <v>189</v>
      </c>
      <c r="C157" s="63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319"/>
    </row>
    <row r="158" spans="1:69" ht="14.4" x14ac:dyDescent="0.3">
      <c r="A158" s="66"/>
      <c r="B158" s="83" t="s">
        <v>190</v>
      </c>
      <c r="C158" s="63" t="s">
        <v>8</v>
      </c>
      <c r="D158" s="57"/>
      <c r="E158" s="57"/>
      <c r="F158" s="57"/>
      <c r="G158" s="57"/>
      <c r="H158" s="57"/>
      <c r="I158" s="57"/>
      <c r="J158" s="57"/>
      <c r="K158" s="57">
        <f>'Premissas de Custo'!$D153*'Premissas de Custo'!N153/1000</f>
        <v>0.54485490684657656</v>
      </c>
      <c r="L158" s="57">
        <f>'Premissas de Custo'!$D153*'Premissas de Custo'!O153/1000</f>
        <v>0.54485490684657656</v>
      </c>
      <c r="M158" s="57">
        <f>'Premissas de Custo'!$D153*'Premissas de Custo'!P153/1000</f>
        <v>0.54485490684657656</v>
      </c>
      <c r="N158" s="57">
        <f>'Premissas de Custo'!$D153*'Premissas de Custo'!Q153/1000</f>
        <v>0.54485490684657656</v>
      </c>
      <c r="O158" s="57">
        <f>'Premissas de Custo'!$D153*'Premissas de Custo'!R153/1000</f>
        <v>0.54485490684657656</v>
      </c>
      <c r="P158" s="57">
        <f>'Premissas de Custo'!$D153*'Premissas de Custo'!S153/1000</f>
        <v>0.54485490684657656</v>
      </c>
      <c r="Q158" s="57">
        <f>'Premissas de Custo'!$D153*'Premissas de Custo'!T153/1000</f>
        <v>0.54485490684657656</v>
      </c>
      <c r="R158" s="57">
        <f>'Premissas de Custo'!$D153*'Premissas de Custo'!U153/1000</f>
        <v>0.54485490684657656</v>
      </c>
      <c r="S158" s="57">
        <f>'Premissas de Custo'!$D153*'Premissas de Custo'!V153/1000</f>
        <v>0.54485490684657656</v>
      </c>
      <c r="T158" s="57">
        <f>'Premissas de Custo'!$D153*'Premissas de Custo'!W153/1000</f>
        <v>0.54485490684657656</v>
      </c>
      <c r="U158" s="57">
        <f>'Premissas de Custo'!$D153*'Premissas de Custo'!X153/1000</f>
        <v>0.54485490684657656</v>
      </c>
      <c r="V158" s="57">
        <f>'Premissas de Custo'!$D153*'Premissas de Custo'!Y153/1000</f>
        <v>0.54485490684657656</v>
      </c>
      <c r="W158" s="57">
        <f>'Premissas de Custo'!$D153*'Premissas de Custo'!Z153/1000</f>
        <v>0.54485490684657656</v>
      </c>
      <c r="X158" s="57">
        <f>'Premissas de Custo'!$D153*'Premissas de Custo'!AA153/1000</f>
        <v>0.54485490684657656</v>
      </c>
      <c r="Y158" s="57">
        <f>'Premissas de Custo'!$D153*'Premissas de Custo'!AB153/1000</f>
        <v>0.54485490684657656</v>
      </c>
      <c r="Z158" s="57">
        <f>'Premissas de Custo'!$D153*'Premissas de Custo'!AC153/1000</f>
        <v>0.54485490684657656</v>
      </c>
      <c r="AA158" s="57">
        <f>'Premissas de Custo'!$D153*'Premissas de Custo'!AD153/1000</f>
        <v>0.54485490684657656</v>
      </c>
      <c r="AB158" s="57">
        <f>'Premissas de Custo'!$D153*'Premissas de Custo'!AE153/1000</f>
        <v>0.54485490684657656</v>
      </c>
      <c r="AC158" s="57">
        <f>'Premissas de Custo'!$D153*'Premissas de Custo'!AF153/1000</f>
        <v>0.54485490684657656</v>
      </c>
      <c r="AD158" s="57">
        <f>'Premissas de Custo'!$D153*'Premissas de Custo'!AG153/1000</f>
        <v>0.54485490684657656</v>
      </c>
      <c r="AE158" s="57">
        <f>'Premissas de Custo'!$D153*'Premissas de Custo'!AH153/1000</f>
        <v>0.54485490684657656</v>
      </c>
      <c r="AF158" s="57">
        <f>'Premissas de Custo'!$D153*'Premissas de Custo'!AI153/1000</f>
        <v>0.54485490684657656</v>
      </c>
      <c r="AG158" s="57">
        <f>'Premissas de Custo'!$D153*'Premissas de Custo'!AJ153/1000</f>
        <v>0.54485490684657656</v>
      </c>
      <c r="AH158" s="57">
        <f>'Premissas de Custo'!$D153*'Premissas de Custo'!AK153/1000</f>
        <v>0.54485490684657656</v>
      </c>
      <c r="AI158" s="57">
        <f>'Premissas de Custo'!$D153*'Premissas de Custo'!AL153/1000</f>
        <v>0.54485490684657656</v>
      </c>
      <c r="AJ158" s="57">
        <f>'Premissas de Custo'!$D153*'Premissas de Custo'!AM153/1000</f>
        <v>0.54485490684657656</v>
      </c>
      <c r="AK158" s="57">
        <f>'Premissas de Custo'!$D153*'Premissas de Custo'!AN153/1000</f>
        <v>0.54485490684657656</v>
      </c>
      <c r="AL158" s="57">
        <f>'Premissas de Custo'!$D153*'Premissas de Custo'!AO153/1000</f>
        <v>0.54485490684657656</v>
      </c>
      <c r="AM158" s="57">
        <f>'Premissas de Custo'!$D153*'Premissas de Custo'!AP153/1000</f>
        <v>0.54485490684657656</v>
      </c>
      <c r="AN158" s="57">
        <f>'Premissas de Custo'!$D153*'Premissas de Custo'!AQ153/1000</f>
        <v>0.54485490684657656</v>
      </c>
      <c r="AO158" s="57">
        <f>'Premissas de Custo'!$D153*'Premissas de Custo'!AR153/1000</f>
        <v>0.54485490684657656</v>
      </c>
      <c r="AP158" s="57">
        <f>'Premissas de Custo'!$D153*'Premissas de Custo'!AS153/1000</f>
        <v>0.54485490684657656</v>
      </c>
      <c r="AQ158" s="57">
        <f>'Premissas de Custo'!$D153*'Premissas de Custo'!AT153/1000</f>
        <v>0.54485490684657656</v>
      </c>
      <c r="AR158" s="57">
        <f>'Premissas de Custo'!$D153*'Premissas de Custo'!AU153/1000</f>
        <v>0.54485490684657656</v>
      </c>
      <c r="AS158" s="57">
        <f>'Premissas de Custo'!$D153*'Premissas de Custo'!AV153/1000</f>
        <v>0.54485490684657656</v>
      </c>
      <c r="AT158" s="57">
        <f>'Premissas de Custo'!$D153*'Premissas de Custo'!AW153/1000</f>
        <v>0.54485490684657656</v>
      </c>
      <c r="AU158" s="57">
        <f>'Premissas de Custo'!$D153*'Premissas de Custo'!AX153/1000</f>
        <v>0.54485490684657656</v>
      </c>
      <c r="AV158" s="57">
        <f>'Premissas de Custo'!$D153*'Premissas de Custo'!AY153/1000</f>
        <v>0.54485490684657656</v>
      </c>
      <c r="AW158" s="57">
        <f>'Premissas de Custo'!$D153*'Premissas de Custo'!AZ153/1000</f>
        <v>0.54485490684657656</v>
      </c>
      <c r="AX158" s="57">
        <f>'Premissas de Custo'!$D153*'Premissas de Custo'!BA153/1000</f>
        <v>0.54485490684657656</v>
      </c>
      <c r="AY158" s="57">
        <f>'Premissas de Custo'!$D153*'Premissas de Custo'!BB153/1000</f>
        <v>0.54485490684657656</v>
      </c>
      <c r="AZ158" s="57">
        <f>'Premissas de Custo'!$D153*'Premissas de Custo'!BC153/1000</f>
        <v>0.54485490684657656</v>
      </c>
      <c r="BA158" s="57">
        <f>'Premissas de Custo'!$D153*'Premissas de Custo'!BD153/1000</f>
        <v>0.54485490684657656</v>
      </c>
      <c r="BB158" s="57">
        <f>'Premissas de Custo'!$D153*'Premissas de Custo'!BE153/1000</f>
        <v>0.54485490684657656</v>
      </c>
      <c r="BC158" s="57">
        <f>'Premissas de Custo'!$D153*'Premissas de Custo'!BF153/1000</f>
        <v>0.54485490684657656</v>
      </c>
      <c r="BD158" s="57">
        <f>'Premissas de Custo'!$D153*'Premissas de Custo'!BG153/1000</f>
        <v>0.54485490684657656</v>
      </c>
      <c r="BE158" s="57">
        <f>'Premissas de Custo'!$D153*'Premissas de Custo'!BH153/1000</f>
        <v>0.54485490684657656</v>
      </c>
      <c r="BF158" s="57">
        <f>'Premissas de Custo'!$D153*'Premissas de Custo'!BI153/1000</f>
        <v>0.54485490684657656</v>
      </c>
      <c r="BG158" s="57">
        <f>'Premissas de Custo'!$D153*'Premissas de Custo'!BJ153/1000</f>
        <v>0.54485490684657656</v>
      </c>
      <c r="BH158" s="57">
        <f>'Premissas de Custo'!$D153*'Premissas de Custo'!BK153/1000</f>
        <v>0.54485490684657656</v>
      </c>
      <c r="BI158" s="57">
        <f>'Premissas de Custo'!$D153*'Premissas de Custo'!BL153/1000</f>
        <v>0.54485490684657656</v>
      </c>
      <c r="BJ158" s="57">
        <f>'Premissas de Custo'!$D153*'Premissas de Custo'!BM153/1000</f>
        <v>0.54485490684657656</v>
      </c>
      <c r="BK158" s="57">
        <f>'Premissas de Custo'!$D153*'Premissas de Custo'!BN153/1000</f>
        <v>0.54485490684657656</v>
      </c>
      <c r="BL158" s="57">
        <f>'Premissas de Custo'!$D153*'Premissas de Custo'!BO153/1000</f>
        <v>0.54485490684657656</v>
      </c>
      <c r="BM158" s="57">
        <f>'Premissas de Custo'!$D153*'Premissas de Custo'!BP153/1000</f>
        <v>0.54485490684657656</v>
      </c>
      <c r="BN158" s="57">
        <f>'Premissas de Custo'!$D153*'Premissas de Custo'!BQ153/1000</f>
        <v>0.54485490684657656</v>
      </c>
      <c r="BO158" s="57">
        <f>'Premissas de Custo'!$D153*'Premissas de Custo'!BR153/1000</f>
        <v>0.54485490684657656</v>
      </c>
      <c r="BP158" s="57">
        <f>'Premissas de Custo'!$D153*'Premissas de Custo'!BS153/1000</f>
        <v>0.54485490684657656</v>
      </c>
      <c r="BQ158" s="319"/>
    </row>
    <row r="159" spans="1:69" ht="14.4" x14ac:dyDescent="0.3">
      <c r="A159" s="66"/>
      <c r="B159" s="83" t="s">
        <v>191</v>
      </c>
      <c r="C159" s="63" t="s">
        <v>8</v>
      </c>
      <c r="D159" s="57"/>
      <c r="E159" s="57"/>
      <c r="F159" s="57"/>
      <c r="G159" s="57"/>
      <c r="H159" s="57"/>
      <c r="I159" s="57"/>
      <c r="J159" s="57"/>
      <c r="K159" s="57">
        <f>'Premissas de Custo'!$D154*'Premissas de Custo'!N154/1000</f>
        <v>0.21080072877134368</v>
      </c>
      <c r="L159" s="57">
        <f>'Premissas de Custo'!$D154*'Premissas de Custo'!O154/1000</f>
        <v>0.21080072877134368</v>
      </c>
      <c r="M159" s="57">
        <f>'Premissas de Custo'!$D154*'Premissas de Custo'!P154/1000</f>
        <v>0.21080072877134368</v>
      </c>
      <c r="N159" s="57">
        <f>'Premissas de Custo'!$D154*'Premissas de Custo'!Q154/1000</f>
        <v>0.21080072877134368</v>
      </c>
      <c r="O159" s="57">
        <f>'Premissas de Custo'!$D154*'Premissas de Custo'!R154/1000</f>
        <v>0.21080072877134368</v>
      </c>
      <c r="P159" s="57">
        <f>'Premissas de Custo'!$D154*'Premissas de Custo'!S154/1000</f>
        <v>0.21080072877134368</v>
      </c>
      <c r="Q159" s="57">
        <f>'Premissas de Custo'!$D154*'Premissas de Custo'!T154/1000</f>
        <v>0.21080072877134368</v>
      </c>
      <c r="R159" s="57">
        <f>'Premissas de Custo'!$D154*'Premissas de Custo'!U154/1000</f>
        <v>0.21080072877134368</v>
      </c>
      <c r="S159" s="57">
        <f>'Premissas de Custo'!$D154*'Premissas de Custo'!V154/1000</f>
        <v>0.21080072877134368</v>
      </c>
      <c r="T159" s="57">
        <f>'Premissas de Custo'!$D154*'Premissas de Custo'!W154/1000</f>
        <v>0.21080072877134368</v>
      </c>
      <c r="U159" s="57">
        <f>'Premissas de Custo'!$D154*'Premissas de Custo'!X154/1000</f>
        <v>0.21080072877134368</v>
      </c>
      <c r="V159" s="57">
        <f>'Premissas de Custo'!$D154*'Premissas de Custo'!Y154/1000</f>
        <v>0.21080072877134368</v>
      </c>
      <c r="W159" s="57">
        <f>'Premissas de Custo'!$D154*'Premissas de Custo'!Z154/1000</f>
        <v>0.21080072877134368</v>
      </c>
      <c r="X159" s="57">
        <f>'Premissas de Custo'!$D154*'Premissas de Custo'!AA154/1000</f>
        <v>0.21080072877134368</v>
      </c>
      <c r="Y159" s="57">
        <f>'Premissas de Custo'!$D154*'Premissas de Custo'!AB154/1000</f>
        <v>0.21080072877134368</v>
      </c>
      <c r="Z159" s="57">
        <f>'Premissas de Custo'!$D154*'Premissas de Custo'!AC154/1000</f>
        <v>0.21080072877134368</v>
      </c>
      <c r="AA159" s="57">
        <f>'Premissas de Custo'!$D154*'Premissas de Custo'!AD154/1000</f>
        <v>0.21080072877134368</v>
      </c>
      <c r="AB159" s="57">
        <f>'Premissas de Custo'!$D154*'Premissas de Custo'!AE154/1000</f>
        <v>0.21080072877134368</v>
      </c>
      <c r="AC159" s="57">
        <f>'Premissas de Custo'!$D154*'Premissas de Custo'!AF154/1000</f>
        <v>0.21080072877134368</v>
      </c>
      <c r="AD159" s="57">
        <f>'Premissas de Custo'!$D154*'Premissas de Custo'!AG154/1000</f>
        <v>0.21080072877134368</v>
      </c>
      <c r="AE159" s="57">
        <f>'Premissas de Custo'!$D154*'Premissas de Custo'!AH154/1000</f>
        <v>0.21080072877134368</v>
      </c>
      <c r="AF159" s="57">
        <f>'Premissas de Custo'!$D154*'Premissas de Custo'!AI154/1000</f>
        <v>0.21080072877134368</v>
      </c>
      <c r="AG159" s="57">
        <f>'Premissas de Custo'!$D154*'Premissas de Custo'!AJ154/1000</f>
        <v>0.21080072877134368</v>
      </c>
      <c r="AH159" s="57">
        <f>'Premissas de Custo'!$D154*'Premissas de Custo'!AK154/1000</f>
        <v>0.21080072877134368</v>
      </c>
      <c r="AI159" s="57">
        <f>'Premissas de Custo'!$D154*'Premissas de Custo'!AL154/1000</f>
        <v>0.21080072877134368</v>
      </c>
      <c r="AJ159" s="57">
        <f>'Premissas de Custo'!$D154*'Premissas de Custo'!AM154/1000</f>
        <v>0.21080072877134368</v>
      </c>
      <c r="AK159" s="57">
        <f>'Premissas de Custo'!$D154*'Premissas de Custo'!AN154/1000</f>
        <v>0.21080072877134368</v>
      </c>
      <c r="AL159" s="57">
        <f>'Premissas de Custo'!$D154*'Premissas de Custo'!AO154/1000</f>
        <v>0.21080072877134368</v>
      </c>
      <c r="AM159" s="57">
        <f>'Premissas de Custo'!$D154*'Premissas de Custo'!AP154/1000</f>
        <v>0.21080072877134368</v>
      </c>
      <c r="AN159" s="57">
        <f>'Premissas de Custo'!$D154*'Premissas de Custo'!AQ154/1000</f>
        <v>0.21080072877134368</v>
      </c>
      <c r="AO159" s="57">
        <f>'Premissas de Custo'!$D154*'Premissas de Custo'!AR154/1000</f>
        <v>0.21080072877134368</v>
      </c>
      <c r="AP159" s="57">
        <f>'Premissas de Custo'!$D154*'Premissas de Custo'!AS154/1000</f>
        <v>0.21080072877134368</v>
      </c>
      <c r="AQ159" s="57">
        <f>'Premissas de Custo'!$D154*'Premissas de Custo'!AT154/1000</f>
        <v>0.21080072877134368</v>
      </c>
      <c r="AR159" s="57">
        <f>'Premissas de Custo'!$D154*'Premissas de Custo'!AU154/1000</f>
        <v>0.21080072877134368</v>
      </c>
      <c r="AS159" s="57">
        <f>'Premissas de Custo'!$D154*'Premissas de Custo'!AV154/1000</f>
        <v>0.21080072877134368</v>
      </c>
      <c r="AT159" s="57">
        <f>'Premissas de Custo'!$D154*'Premissas de Custo'!AW154/1000</f>
        <v>0.21080072877134368</v>
      </c>
      <c r="AU159" s="57">
        <f>'Premissas de Custo'!$D154*'Premissas de Custo'!AX154/1000</f>
        <v>0.21080072877134368</v>
      </c>
      <c r="AV159" s="57">
        <f>'Premissas de Custo'!$D154*'Premissas de Custo'!AY154/1000</f>
        <v>0.21080072877134368</v>
      </c>
      <c r="AW159" s="57">
        <f>'Premissas de Custo'!$D154*'Premissas de Custo'!AZ154/1000</f>
        <v>0.21080072877134368</v>
      </c>
      <c r="AX159" s="57">
        <f>'Premissas de Custo'!$D154*'Premissas de Custo'!BA154/1000</f>
        <v>0.21080072877134368</v>
      </c>
      <c r="AY159" s="57">
        <f>'Premissas de Custo'!$D154*'Premissas de Custo'!BB154/1000</f>
        <v>0.21080072877134368</v>
      </c>
      <c r="AZ159" s="57">
        <f>'Premissas de Custo'!$D154*'Premissas de Custo'!BC154/1000</f>
        <v>0.21080072877134368</v>
      </c>
      <c r="BA159" s="57">
        <f>'Premissas de Custo'!$D154*'Premissas de Custo'!BD154/1000</f>
        <v>0.21080072877134368</v>
      </c>
      <c r="BB159" s="57">
        <f>'Premissas de Custo'!$D154*'Premissas de Custo'!BE154/1000</f>
        <v>0.21080072877134368</v>
      </c>
      <c r="BC159" s="57">
        <f>'Premissas de Custo'!$D154*'Premissas de Custo'!BF154/1000</f>
        <v>0.21080072877134368</v>
      </c>
      <c r="BD159" s="57">
        <f>'Premissas de Custo'!$D154*'Premissas de Custo'!BG154/1000</f>
        <v>0.21080072877134368</v>
      </c>
      <c r="BE159" s="57">
        <f>'Premissas de Custo'!$D154*'Premissas de Custo'!BH154/1000</f>
        <v>0.21080072877134368</v>
      </c>
      <c r="BF159" s="57">
        <f>'Premissas de Custo'!$D154*'Premissas de Custo'!BI154/1000</f>
        <v>0.21080072877134368</v>
      </c>
      <c r="BG159" s="57">
        <f>'Premissas de Custo'!$D154*'Premissas de Custo'!BJ154/1000</f>
        <v>0.21080072877134368</v>
      </c>
      <c r="BH159" s="57">
        <f>'Premissas de Custo'!$D154*'Premissas de Custo'!BK154/1000</f>
        <v>0.21080072877134368</v>
      </c>
      <c r="BI159" s="57">
        <f>'Premissas de Custo'!$D154*'Premissas de Custo'!BL154/1000</f>
        <v>0.21080072877134368</v>
      </c>
      <c r="BJ159" s="57">
        <f>'Premissas de Custo'!$D154*'Premissas de Custo'!BM154/1000</f>
        <v>0.21080072877134368</v>
      </c>
      <c r="BK159" s="57">
        <f>'Premissas de Custo'!$D154*'Premissas de Custo'!BN154/1000</f>
        <v>0.21080072877134368</v>
      </c>
      <c r="BL159" s="57">
        <f>'Premissas de Custo'!$D154*'Premissas de Custo'!BO154/1000</f>
        <v>0.21080072877134368</v>
      </c>
      <c r="BM159" s="57">
        <f>'Premissas de Custo'!$D154*'Premissas de Custo'!BP154/1000</f>
        <v>0.21080072877134368</v>
      </c>
      <c r="BN159" s="57">
        <f>'Premissas de Custo'!$D154*'Premissas de Custo'!BQ154/1000</f>
        <v>0.21080072877134368</v>
      </c>
      <c r="BO159" s="57">
        <f>'Premissas de Custo'!$D154*'Premissas de Custo'!BR154/1000</f>
        <v>0.21080072877134368</v>
      </c>
      <c r="BP159" s="57">
        <f>'Premissas de Custo'!$D154*'Premissas de Custo'!BS154/1000</f>
        <v>0.21080072877134368</v>
      </c>
      <c r="BQ159" s="319"/>
    </row>
    <row r="160" spans="1:69" ht="14.4" x14ac:dyDescent="0.3">
      <c r="A160" s="66"/>
      <c r="B160" s="83" t="s">
        <v>192</v>
      </c>
      <c r="C160" s="63" t="s">
        <v>8</v>
      </c>
      <c r="D160" s="57"/>
      <c r="E160" s="57"/>
      <c r="F160" s="57"/>
      <c r="G160" s="57"/>
      <c r="H160" s="57"/>
      <c r="I160" s="57"/>
      <c r="J160" s="57"/>
      <c r="K160" s="57">
        <f>'Premissas de Custo'!$D155*'Premissas de Custo'!N155/1000</f>
        <v>0.40088369516833361</v>
      </c>
      <c r="L160" s="57">
        <f>'Premissas de Custo'!$D155*'Premissas de Custo'!O155/1000</f>
        <v>0.40088369516833361</v>
      </c>
      <c r="M160" s="57">
        <f>'Premissas de Custo'!$D155*'Premissas de Custo'!P155/1000</f>
        <v>0.40088369516833361</v>
      </c>
      <c r="N160" s="57">
        <f>'Premissas de Custo'!$D155*'Premissas de Custo'!Q155/1000</f>
        <v>0.60132554275250039</v>
      </c>
      <c r="O160" s="57">
        <f>'Premissas de Custo'!$D155*'Premissas de Custo'!R155/1000</f>
        <v>0.60132554275250039</v>
      </c>
      <c r="P160" s="57">
        <f>'Premissas de Custo'!$D155*'Premissas de Custo'!S155/1000</f>
        <v>0.60132554275250039</v>
      </c>
      <c r="Q160" s="57">
        <f>'Premissas de Custo'!$D155*'Premissas de Custo'!T155/1000</f>
        <v>0.60132554275250039</v>
      </c>
      <c r="R160" s="57">
        <f>'Premissas de Custo'!$D155*'Premissas de Custo'!U155/1000</f>
        <v>0.60132554275250039</v>
      </c>
      <c r="S160" s="57">
        <f>'Premissas de Custo'!$D155*'Premissas de Custo'!V155/1000</f>
        <v>0.60132554275250039</v>
      </c>
      <c r="T160" s="57">
        <f>'Premissas de Custo'!$D155*'Premissas de Custo'!W155/1000</f>
        <v>0.60132554275250039</v>
      </c>
      <c r="U160" s="57">
        <f>'Premissas de Custo'!$D155*'Premissas de Custo'!X155/1000</f>
        <v>0.60132554275250039</v>
      </c>
      <c r="V160" s="57">
        <f>'Premissas de Custo'!$D155*'Premissas de Custo'!Y155/1000</f>
        <v>0.60132554275250039</v>
      </c>
      <c r="W160" s="57">
        <f>'Premissas de Custo'!$D155*'Premissas de Custo'!Z155/1000</f>
        <v>0.60132554275250039</v>
      </c>
      <c r="X160" s="57">
        <f>'Premissas de Custo'!$D155*'Premissas de Custo'!AA155/1000</f>
        <v>0.60132554275250039</v>
      </c>
      <c r="Y160" s="57">
        <f>'Premissas de Custo'!$D155*'Premissas de Custo'!AB155/1000</f>
        <v>0.60132554275250039</v>
      </c>
      <c r="Z160" s="57">
        <f>'Premissas de Custo'!$D155*'Premissas de Custo'!AC155/1000</f>
        <v>0.60132554275250039</v>
      </c>
      <c r="AA160" s="57">
        <f>'Premissas de Custo'!$D155*'Premissas de Custo'!AD155/1000</f>
        <v>0.60132554275250039</v>
      </c>
      <c r="AB160" s="57">
        <f>'Premissas de Custo'!$D155*'Premissas de Custo'!AE155/1000</f>
        <v>0.60132554275250039</v>
      </c>
      <c r="AC160" s="57">
        <f>'Premissas de Custo'!$D155*'Premissas de Custo'!AF155/1000</f>
        <v>0.60132554275250039</v>
      </c>
      <c r="AD160" s="57">
        <f>'Premissas de Custo'!$D155*'Premissas de Custo'!AG155/1000</f>
        <v>0.60132554275250039</v>
      </c>
      <c r="AE160" s="57">
        <f>'Premissas de Custo'!$D155*'Premissas de Custo'!AH155/1000</f>
        <v>0.60132554275250039</v>
      </c>
      <c r="AF160" s="57">
        <f>'Premissas de Custo'!$D155*'Premissas de Custo'!AI155/1000</f>
        <v>0.60132554275250039</v>
      </c>
      <c r="AG160" s="57">
        <f>'Premissas de Custo'!$D155*'Premissas de Custo'!AJ155/1000</f>
        <v>0.60132554275250039</v>
      </c>
      <c r="AH160" s="57">
        <f>'Premissas de Custo'!$D155*'Premissas de Custo'!AK155/1000</f>
        <v>0.60132554275250039</v>
      </c>
      <c r="AI160" s="57">
        <f>'Premissas de Custo'!$D155*'Premissas de Custo'!AL155/1000</f>
        <v>0.60132554275250039</v>
      </c>
      <c r="AJ160" s="57">
        <f>'Premissas de Custo'!$D155*'Premissas de Custo'!AM155/1000</f>
        <v>0.60132554275250039</v>
      </c>
      <c r="AK160" s="57">
        <f>'Premissas de Custo'!$D155*'Premissas de Custo'!AN155/1000</f>
        <v>0.60132554275250039</v>
      </c>
      <c r="AL160" s="57">
        <f>'Premissas de Custo'!$D155*'Premissas de Custo'!AO155/1000</f>
        <v>0.60132554275250039</v>
      </c>
      <c r="AM160" s="57">
        <f>'Premissas de Custo'!$D155*'Premissas de Custo'!AP155/1000</f>
        <v>0.60132554275250039</v>
      </c>
      <c r="AN160" s="57">
        <f>'Premissas de Custo'!$D155*'Premissas de Custo'!AQ155/1000</f>
        <v>0.60132554275250039</v>
      </c>
      <c r="AO160" s="57">
        <f>'Premissas de Custo'!$D155*'Premissas de Custo'!AR155/1000</f>
        <v>0.60132554275250039</v>
      </c>
      <c r="AP160" s="57">
        <f>'Premissas de Custo'!$D155*'Premissas de Custo'!AS155/1000</f>
        <v>0.60132554275250039</v>
      </c>
      <c r="AQ160" s="57">
        <f>'Premissas de Custo'!$D155*'Premissas de Custo'!AT155/1000</f>
        <v>0.60132554275250039</v>
      </c>
      <c r="AR160" s="57">
        <f>'Premissas de Custo'!$D155*'Premissas de Custo'!AU155/1000</f>
        <v>0.60132554275250039</v>
      </c>
      <c r="AS160" s="57">
        <f>'Premissas de Custo'!$D155*'Premissas de Custo'!AV155/1000</f>
        <v>0.60132554275250039</v>
      </c>
      <c r="AT160" s="57">
        <f>'Premissas de Custo'!$D155*'Premissas de Custo'!AW155/1000</f>
        <v>0.60132554275250039</v>
      </c>
      <c r="AU160" s="57">
        <f>'Premissas de Custo'!$D155*'Premissas de Custo'!AX155/1000</f>
        <v>0.60132554275250039</v>
      </c>
      <c r="AV160" s="57">
        <f>'Premissas de Custo'!$D155*'Premissas de Custo'!AY155/1000</f>
        <v>0.60132554275250039</v>
      </c>
      <c r="AW160" s="57">
        <f>'Premissas de Custo'!$D155*'Premissas de Custo'!AZ155/1000</f>
        <v>0.60132554275250039</v>
      </c>
      <c r="AX160" s="57">
        <f>'Premissas de Custo'!$D155*'Premissas de Custo'!BA155/1000</f>
        <v>0.60132554275250039</v>
      </c>
      <c r="AY160" s="57">
        <f>'Premissas de Custo'!$D155*'Premissas de Custo'!BB155/1000</f>
        <v>0.60132554275250039</v>
      </c>
      <c r="AZ160" s="57">
        <f>'Premissas de Custo'!$D155*'Premissas de Custo'!BC155/1000</f>
        <v>0.60132554275250039</v>
      </c>
      <c r="BA160" s="57">
        <f>'Premissas de Custo'!$D155*'Premissas de Custo'!BD155/1000</f>
        <v>0.60132554275250039</v>
      </c>
      <c r="BB160" s="57">
        <f>'Premissas de Custo'!$D155*'Premissas de Custo'!BE155/1000</f>
        <v>0.60132554275250039</v>
      </c>
      <c r="BC160" s="57">
        <f>'Premissas de Custo'!$D155*'Premissas de Custo'!BF155/1000</f>
        <v>0.60132554275250039</v>
      </c>
      <c r="BD160" s="57">
        <f>'Premissas de Custo'!$D155*'Premissas de Custo'!BG155/1000</f>
        <v>0.60132554275250039</v>
      </c>
      <c r="BE160" s="57">
        <f>'Premissas de Custo'!$D155*'Premissas de Custo'!BH155/1000</f>
        <v>0.60132554275250039</v>
      </c>
      <c r="BF160" s="57">
        <f>'Premissas de Custo'!$D155*'Premissas de Custo'!BI155/1000</f>
        <v>0.60132554275250039</v>
      </c>
      <c r="BG160" s="57">
        <f>'Premissas de Custo'!$D155*'Premissas de Custo'!BJ155/1000</f>
        <v>0.60132554275250039</v>
      </c>
      <c r="BH160" s="57">
        <f>'Premissas de Custo'!$D155*'Premissas de Custo'!BK155/1000</f>
        <v>0.60132554275250039</v>
      </c>
      <c r="BI160" s="57">
        <f>'Premissas de Custo'!$D155*'Premissas de Custo'!BL155/1000</f>
        <v>0.60132554275250039</v>
      </c>
      <c r="BJ160" s="57">
        <f>'Premissas de Custo'!$D155*'Premissas de Custo'!BM155/1000</f>
        <v>0.60132554275250039</v>
      </c>
      <c r="BK160" s="57">
        <f>'Premissas de Custo'!$D155*'Premissas de Custo'!BN155/1000</f>
        <v>0.60132554275250039</v>
      </c>
      <c r="BL160" s="57">
        <f>'Premissas de Custo'!$D155*'Premissas de Custo'!BO155/1000</f>
        <v>0.60132554275250039</v>
      </c>
      <c r="BM160" s="57">
        <f>'Premissas de Custo'!$D155*'Premissas de Custo'!BP155/1000</f>
        <v>0.60132554275250039</v>
      </c>
      <c r="BN160" s="57">
        <f>'Premissas de Custo'!$D155*'Premissas de Custo'!BQ155/1000</f>
        <v>0.60132554275250039</v>
      </c>
      <c r="BO160" s="57">
        <f>'Premissas de Custo'!$D155*'Premissas de Custo'!BR155/1000</f>
        <v>0.60132554275250039</v>
      </c>
      <c r="BP160" s="57">
        <f>'Premissas de Custo'!$D155*'Premissas de Custo'!BS155/1000</f>
        <v>0.60132554275250039</v>
      </c>
      <c r="BQ160" s="319"/>
    </row>
    <row r="161" spans="1:69" ht="14.4" x14ac:dyDescent="0.3">
      <c r="A161" s="66"/>
      <c r="B161" s="83" t="s">
        <v>193</v>
      </c>
      <c r="C161" s="63" t="s">
        <v>8</v>
      </c>
      <c r="D161" s="57"/>
      <c r="E161" s="57"/>
      <c r="F161" s="57"/>
      <c r="G161" s="57"/>
      <c r="H161" s="57"/>
      <c r="I161" s="57"/>
      <c r="J161" s="57"/>
      <c r="K161" s="57">
        <f>'Premissas de Custo'!$D156*'Premissas de Custo'!N156/1000</f>
        <v>0.28216044698386561</v>
      </c>
      <c r="L161" s="57">
        <f>'Premissas de Custo'!$D156*'Premissas de Custo'!O156/1000</f>
        <v>0.28216044698386561</v>
      </c>
      <c r="M161" s="57">
        <f>'Premissas de Custo'!$D156*'Premissas de Custo'!P156/1000</f>
        <v>0.28216044698386561</v>
      </c>
      <c r="N161" s="57">
        <f>'Premissas de Custo'!$D156*'Premissas de Custo'!Q156/1000</f>
        <v>0.42324067047579844</v>
      </c>
      <c r="O161" s="57">
        <f>'Premissas de Custo'!$D156*'Premissas de Custo'!R156/1000</f>
        <v>0.42324067047579844</v>
      </c>
      <c r="P161" s="57">
        <f>'Premissas de Custo'!$D156*'Premissas de Custo'!S156/1000</f>
        <v>0.42324067047579844</v>
      </c>
      <c r="Q161" s="57">
        <f>'Premissas de Custo'!$D156*'Premissas de Custo'!T156/1000</f>
        <v>0.42324067047579844</v>
      </c>
      <c r="R161" s="57">
        <f>'Premissas de Custo'!$D156*'Premissas de Custo'!U156/1000</f>
        <v>0.42324067047579844</v>
      </c>
      <c r="S161" s="57">
        <f>'Premissas de Custo'!$D156*'Premissas de Custo'!V156/1000</f>
        <v>0.42324067047579844</v>
      </c>
      <c r="T161" s="57">
        <f>'Premissas de Custo'!$D156*'Premissas de Custo'!W156/1000</f>
        <v>0.42324067047579844</v>
      </c>
      <c r="U161" s="57">
        <f>'Premissas de Custo'!$D156*'Premissas de Custo'!X156/1000</f>
        <v>0.42324067047579844</v>
      </c>
      <c r="V161" s="57">
        <f>'Premissas de Custo'!$D156*'Premissas de Custo'!Y156/1000</f>
        <v>0.42324067047579844</v>
      </c>
      <c r="W161" s="57">
        <f>'Premissas de Custo'!$D156*'Premissas de Custo'!Z156/1000</f>
        <v>0.42324067047579844</v>
      </c>
      <c r="X161" s="57">
        <f>'Premissas de Custo'!$D156*'Premissas de Custo'!AA156/1000</f>
        <v>0.42324067047579844</v>
      </c>
      <c r="Y161" s="57">
        <f>'Premissas de Custo'!$D156*'Premissas de Custo'!AB156/1000</f>
        <v>0.42324067047579844</v>
      </c>
      <c r="Z161" s="57">
        <f>'Premissas de Custo'!$D156*'Premissas de Custo'!AC156/1000</f>
        <v>0.42324067047579844</v>
      </c>
      <c r="AA161" s="57">
        <f>'Premissas de Custo'!$D156*'Premissas de Custo'!AD156/1000</f>
        <v>0.42324067047579844</v>
      </c>
      <c r="AB161" s="57">
        <f>'Premissas de Custo'!$D156*'Premissas de Custo'!AE156/1000</f>
        <v>0.42324067047579844</v>
      </c>
      <c r="AC161" s="57">
        <f>'Premissas de Custo'!$D156*'Premissas de Custo'!AF156/1000</f>
        <v>0.42324067047579844</v>
      </c>
      <c r="AD161" s="57">
        <f>'Premissas de Custo'!$D156*'Premissas de Custo'!AG156/1000</f>
        <v>0.42324067047579844</v>
      </c>
      <c r="AE161" s="57">
        <f>'Premissas de Custo'!$D156*'Premissas de Custo'!AH156/1000</f>
        <v>0.42324067047579844</v>
      </c>
      <c r="AF161" s="57">
        <f>'Premissas de Custo'!$D156*'Premissas de Custo'!AI156/1000</f>
        <v>0.42324067047579844</v>
      </c>
      <c r="AG161" s="57">
        <f>'Premissas de Custo'!$D156*'Premissas de Custo'!AJ156/1000</f>
        <v>0.42324067047579844</v>
      </c>
      <c r="AH161" s="57">
        <f>'Premissas de Custo'!$D156*'Premissas de Custo'!AK156/1000</f>
        <v>0.42324067047579844</v>
      </c>
      <c r="AI161" s="57">
        <f>'Premissas de Custo'!$D156*'Premissas de Custo'!AL156/1000</f>
        <v>0.42324067047579844</v>
      </c>
      <c r="AJ161" s="57">
        <f>'Premissas de Custo'!$D156*'Premissas de Custo'!AM156/1000</f>
        <v>0.42324067047579844</v>
      </c>
      <c r="AK161" s="57">
        <f>'Premissas de Custo'!$D156*'Premissas de Custo'!AN156/1000</f>
        <v>0.42324067047579844</v>
      </c>
      <c r="AL161" s="57">
        <f>'Premissas de Custo'!$D156*'Premissas de Custo'!AO156/1000</f>
        <v>0.42324067047579844</v>
      </c>
      <c r="AM161" s="57">
        <f>'Premissas de Custo'!$D156*'Premissas de Custo'!AP156/1000</f>
        <v>0.42324067047579844</v>
      </c>
      <c r="AN161" s="57">
        <f>'Premissas de Custo'!$D156*'Premissas de Custo'!AQ156/1000</f>
        <v>0.42324067047579844</v>
      </c>
      <c r="AO161" s="57">
        <f>'Premissas de Custo'!$D156*'Premissas de Custo'!AR156/1000</f>
        <v>0.42324067047579844</v>
      </c>
      <c r="AP161" s="57">
        <f>'Premissas de Custo'!$D156*'Premissas de Custo'!AS156/1000</f>
        <v>0.42324067047579844</v>
      </c>
      <c r="AQ161" s="57">
        <f>'Premissas de Custo'!$D156*'Premissas de Custo'!AT156/1000</f>
        <v>0.42324067047579844</v>
      </c>
      <c r="AR161" s="57">
        <f>'Premissas de Custo'!$D156*'Premissas de Custo'!AU156/1000</f>
        <v>0.42324067047579844</v>
      </c>
      <c r="AS161" s="57">
        <f>'Premissas de Custo'!$D156*'Premissas de Custo'!AV156/1000</f>
        <v>0.42324067047579844</v>
      </c>
      <c r="AT161" s="57">
        <f>'Premissas de Custo'!$D156*'Premissas de Custo'!AW156/1000</f>
        <v>0.42324067047579844</v>
      </c>
      <c r="AU161" s="57">
        <f>'Premissas de Custo'!$D156*'Premissas de Custo'!AX156/1000</f>
        <v>0.42324067047579844</v>
      </c>
      <c r="AV161" s="57">
        <f>'Premissas de Custo'!$D156*'Premissas de Custo'!AY156/1000</f>
        <v>0.42324067047579844</v>
      </c>
      <c r="AW161" s="57">
        <f>'Premissas de Custo'!$D156*'Premissas de Custo'!AZ156/1000</f>
        <v>0.42324067047579844</v>
      </c>
      <c r="AX161" s="57">
        <f>'Premissas de Custo'!$D156*'Premissas de Custo'!BA156/1000</f>
        <v>0.42324067047579844</v>
      </c>
      <c r="AY161" s="57">
        <f>'Premissas de Custo'!$D156*'Premissas de Custo'!BB156/1000</f>
        <v>0.42324067047579844</v>
      </c>
      <c r="AZ161" s="57">
        <f>'Premissas de Custo'!$D156*'Premissas de Custo'!BC156/1000</f>
        <v>0.42324067047579844</v>
      </c>
      <c r="BA161" s="57">
        <f>'Premissas de Custo'!$D156*'Premissas de Custo'!BD156/1000</f>
        <v>0.42324067047579844</v>
      </c>
      <c r="BB161" s="57">
        <f>'Premissas de Custo'!$D156*'Premissas de Custo'!BE156/1000</f>
        <v>0.42324067047579844</v>
      </c>
      <c r="BC161" s="57">
        <f>'Premissas de Custo'!$D156*'Premissas de Custo'!BF156/1000</f>
        <v>0.42324067047579844</v>
      </c>
      <c r="BD161" s="57">
        <f>'Premissas de Custo'!$D156*'Premissas de Custo'!BG156/1000</f>
        <v>0.42324067047579844</v>
      </c>
      <c r="BE161" s="57">
        <f>'Premissas de Custo'!$D156*'Premissas de Custo'!BH156/1000</f>
        <v>0.42324067047579844</v>
      </c>
      <c r="BF161" s="57">
        <f>'Premissas de Custo'!$D156*'Premissas de Custo'!BI156/1000</f>
        <v>0.42324067047579844</v>
      </c>
      <c r="BG161" s="57">
        <f>'Premissas de Custo'!$D156*'Premissas de Custo'!BJ156/1000</f>
        <v>0.42324067047579844</v>
      </c>
      <c r="BH161" s="57">
        <f>'Premissas de Custo'!$D156*'Premissas de Custo'!BK156/1000</f>
        <v>0.42324067047579844</v>
      </c>
      <c r="BI161" s="57">
        <f>'Premissas de Custo'!$D156*'Premissas de Custo'!BL156/1000</f>
        <v>0.42324067047579844</v>
      </c>
      <c r="BJ161" s="57">
        <f>'Premissas de Custo'!$D156*'Premissas de Custo'!BM156/1000</f>
        <v>0.42324067047579844</v>
      </c>
      <c r="BK161" s="57">
        <f>'Premissas de Custo'!$D156*'Premissas de Custo'!BN156/1000</f>
        <v>0.42324067047579844</v>
      </c>
      <c r="BL161" s="57">
        <f>'Premissas de Custo'!$D156*'Premissas de Custo'!BO156/1000</f>
        <v>0.42324067047579844</v>
      </c>
      <c r="BM161" s="57">
        <f>'Premissas de Custo'!$D156*'Premissas de Custo'!BP156/1000</f>
        <v>0.42324067047579844</v>
      </c>
      <c r="BN161" s="57">
        <f>'Premissas de Custo'!$D156*'Premissas de Custo'!BQ156/1000</f>
        <v>0.42324067047579844</v>
      </c>
      <c r="BO161" s="57">
        <f>'Premissas de Custo'!$D156*'Premissas de Custo'!BR156/1000</f>
        <v>0.42324067047579844</v>
      </c>
      <c r="BP161" s="57">
        <f>'Premissas de Custo'!$D156*'Premissas de Custo'!BS156/1000</f>
        <v>0.42324067047579844</v>
      </c>
      <c r="BQ161" s="319"/>
    </row>
    <row r="162" spans="1:69" ht="14.4" x14ac:dyDescent="0.3">
      <c r="A162" s="66"/>
      <c r="B162" s="82" t="s">
        <v>194</v>
      </c>
      <c r="C162" s="63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319"/>
    </row>
    <row r="163" spans="1:69" ht="14.4" x14ac:dyDescent="0.3">
      <c r="A163" s="66"/>
      <c r="B163" s="83" t="s">
        <v>195</v>
      </c>
      <c r="C163" s="63" t="s">
        <v>8</v>
      </c>
      <c r="D163" s="57"/>
      <c r="E163" s="57"/>
      <c r="F163" s="57"/>
      <c r="G163" s="57"/>
      <c r="H163" s="57"/>
      <c r="I163" s="57"/>
      <c r="J163" s="57"/>
      <c r="K163" s="57">
        <f>'Premissas de Custo'!$D158*'Premissas de Custo'!N158/1000</f>
        <v>0.54485490684657656</v>
      </c>
      <c r="L163" s="57">
        <f>'Premissas de Custo'!$D158*'Premissas de Custo'!O158/1000</f>
        <v>0.54485490684657656</v>
      </c>
      <c r="M163" s="57">
        <f>'Premissas de Custo'!$D158*'Premissas de Custo'!P158/1000</f>
        <v>0.54485490684657656</v>
      </c>
      <c r="N163" s="57">
        <f>'Premissas de Custo'!$D158*'Premissas de Custo'!Q158/1000</f>
        <v>0.54485490684657656</v>
      </c>
      <c r="O163" s="57">
        <f>'Premissas de Custo'!$D158*'Premissas de Custo'!R158/1000</f>
        <v>0.54485490684657656</v>
      </c>
      <c r="P163" s="57">
        <f>'Premissas de Custo'!$D158*'Premissas de Custo'!S158/1000</f>
        <v>0.54485490684657656</v>
      </c>
      <c r="Q163" s="57">
        <f>'Premissas de Custo'!$D158*'Premissas de Custo'!T158/1000</f>
        <v>0.54485490684657656</v>
      </c>
      <c r="R163" s="57">
        <f>'Premissas de Custo'!$D158*'Premissas de Custo'!U158/1000</f>
        <v>0.54485490684657656</v>
      </c>
      <c r="S163" s="57">
        <f>'Premissas de Custo'!$D158*'Premissas de Custo'!V158/1000</f>
        <v>0.54485490684657656</v>
      </c>
      <c r="T163" s="57">
        <f>'Premissas de Custo'!$D158*'Premissas de Custo'!W158/1000</f>
        <v>0.54485490684657656</v>
      </c>
      <c r="U163" s="57">
        <f>'Premissas de Custo'!$D158*'Premissas de Custo'!X158/1000</f>
        <v>0.54485490684657656</v>
      </c>
      <c r="V163" s="57">
        <f>'Premissas de Custo'!$D158*'Premissas de Custo'!Y158/1000</f>
        <v>0.54485490684657656</v>
      </c>
      <c r="W163" s="57">
        <f>'Premissas de Custo'!$D158*'Premissas de Custo'!Z158/1000</f>
        <v>0.54485490684657656</v>
      </c>
      <c r="X163" s="57">
        <f>'Premissas de Custo'!$D158*'Premissas de Custo'!AA158/1000</f>
        <v>0.54485490684657656</v>
      </c>
      <c r="Y163" s="57">
        <f>'Premissas de Custo'!$D158*'Premissas de Custo'!AB158/1000</f>
        <v>0.54485490684657656</v>
      </c>
      <c r="Z163" s="57">
        <f>'Premissas de Custo'!$D158*'Premissas de Custo'!AC158/1000</f>
        <v>0.54485490684657656</v>
      </c>
      <c r="AA163" s="57">
        <f>'Premissas de Custo'!$D158*'Premissas de Custo'!AD158/1000</f>
        <v>0.54485490684657656</v>
      </c>
      <c r="AB163" s="57">
        <f>'Premissas de Custo'!$D158*'Premissas de Custo'!AE158/1000</f>
        <v>0.54485490684657656</v>
      </c>
      <c r="AC163" s="57">
        <f>'Premissas de Custo'!$D158*'Premissas de Custo'!AF158/1000</f>
        <v>0.54485490684657656</v>
      </c>
      <c r="AD163" s="57">
        <f>'Premissas de Custo'!$D158*'Premissas de Custo'!AG158/1000</f>
        <v>0.54485490684657656</v>
      </c>
      <c r="AE163" s="57">
        <f>'Premissas de Custo'!$D158*'Premissas de Custo'!AH158/1000</f>
        <v>0.54485490684657656</v>
      </c>
      <c r="AF163" s="57">
        <f>'Premissas de Custo'!$D158*'Premissas de Custo'!AI158/1000</f>
        <v>0.54485490684657656</v>
      </c>
      <c r="AG163" s="57">
        <f>'Premissas de Custo'!$D158*'Premissas de Custo'!AJ158/1000</f>
        <v>0.54485490684657656</v>
      </c>
      <c r="AH163" s="57">
        <f>'Premissas de Custo'!$D158*'Premissas de Custo'!AK158/1000</f>
        <v>0.54485490684657656</v>
      </c>
      <c r="AI163" s="57">
        <f>'Premissas de Custo'!$D158*'Premissas de Custo'!AL158/1000</f>
        <v>0.54485490684657656</v>
      </c>
      <c r="AJ163" s="57">
        <f>'Premissas de Custo'!$D158*'Premissas de Custo'!AM158/1000</f>
        <v>0.54485490684657656</v>
      </c>
      <c r="AK163" s="57">
        <f>'Premissas de Custo'!$D158*'Premissas de Custo'!AN158/1000</f>
        <v>0.54485490684657656</v>
      </c>
      <c r="AL163" s="57">
        <f>'Premissas de Custo'!$D158*'Premissas de Custo'!AO158/1000</f>
        <v>0.54485490684657656</v>
      </c>
      <c r="AM163" s="57">
        <f>'Premissas de Custo'!$D158*'Premissas de Custo'!AP158/1000</f>
        <v>0.54485490684657656</v>
      </c>
      <c r="AN163" s="57">
        <f>'Premissas de Custo'!$D158*'Premissas de Custo'!AQ158/1000</f>
        <v>0.54485490684657656</v>
      </c>
      <c r="AO163" s="57">
        <f>'Premissas de Custo'!$D158*'Premissas de Custo'!AR158/1000</f>
        <v>0.54485490684657656</v>
      </c>
      <c r="AP163" s="57">
        <f>'Premissas de Custo'!$D158*'Premissas de Custo'!AS158/1000</f>
        <v>0.54485490684657656</v>
      </c>
      <c r="AQ163" s="57">
        <f>'Premissas de Custo'!$D158*'Premissas de Custo'!AT158/1000</f>
        <v>0.54485490684657656</v>
      </c>
      <c r="AR163" s="57">
        <f>'Premissas de Custo'!$D158*'Premissas de Custo'!AU158/1000</f>
        <v>0.54485490684657656</v>
      </c>
      <c r="AS163" s="57">
        <f>'Premissas de Custo'!$D158*'Premissas de Custo'!AV158/1000</f>
        <v>0.54485490684657656</v>
      </c>
      <c r="AT163" s="57">
        <f>'Premissas de Custo'!$D158*'Premissas de Custo'!AW158/1000</f>
        <v>0.54485490684657656</v>
      </c>
      <c r="AU163" s="57">
        <f>'Premissas de Custo'!$D158*'Premissas de Custo'!AX158/1000</f>
        <v>0.54485490684657656</v>
      </c>
      <c r="AV163" s="57">
        <f>'Premissas de Custo'!$D158*'Premissas de Custo'!AY158/1000</f>
        <v>0.54485490684657656</v>
      </c>
      <c r="AW163" s="57">
        <f>'Premissas de Custo'!$D158*'Premissas de Custo'!AZ158/1000</f>
        <v>0.54485490684657656</v>
      </c>
      <c r="AX163" s="57">
        <f>'Premissas de Custo'!$D158*'Premissas de Custo'!BA158/1000</f>
        <v>0.54485490684657656</v>
      </c>
      <c r="AY163" s="57">
        <f>'Premissas de Custo'!$D158*'Premissas de Custo'!BB158/1000</f>
        <v>0.54485490684657656</v>
      </c>
      <c r="AZ163" s="57">
        <f>'Premissas de Custo'!$D158*'Premissas de Custo'!BC158/1000</f>
        <v>0.54485490684657656</v>
      </c>
      <c r="BA163" s="57">
        <f>'Premissas de Custo'!$D158*'Premissas de Custo'!BD158/1000</f>
        <v>0.54485490684657656</v>
      </c>
      <c r="BB163" s="57">
        <f>'Premissas de Custo'!$D158*'Premissas de Custo'!BE158/1000</f>
        <v>0.54485490684657656</v>
      </c>
      <c r="BC163" s="57">
        <f>'Premissas de Custo'!$D158*'Premissas de Custo'!BF158/1000</f>
        <v>0.54485490684657656</v>
      </c>
      <c r="BD163" s="57">
        <f>'Premissas de Custo'!$D158*'Premissas de Custo'!BG158/1000</f>
        <v>0.54485490684657656</v>
      </c>
      <c r="BE163" s="57">
        <f>'Premissas de Custo'!$D158*'Premissas de Custo'!BH158/1000</f>
        <v>0.54485490684657656</v>
      </c>
      <c r="BF163" s="57">
        <f>'Premissas de Custo'!$D158*'Premissas de Custo'!BI158/1000</f>
        <v>0.54485490684657656</v>
      </c>
      <c r="BG163" s="57">
        <f>'Premissas de Custo'!$D158*'Premissas de Custo'!BJ158/1000</f>
        <v>0.54485490684657656</v>
      </c>
      <c r="BH163" s="57">
        <f>'Premissas de Custo'!$D158*'Premissas de Custo'!BK158/1000</f>
        <v>0.54485490684657656</v>
      </c>
      <c r="BI163" s="57">
        <f>'Premissas de Custo'!$D158*'Premissas de Custo'!BL158/1000</f>
        <v>0.54485490684657656</v>
      </c>
      <c r="BJ163" s="57">
        <f>'Premissas de Custo'!$D158*'Premissas de Custo'!BM158/1000</f>
        <v>0.54485490684657656</v>
      </c>
      <c r="BK163" s="57">
        <f>'Premissas de Custo'!$D158*'Premissas de Custo'!BN158/1000</f>
        <v>0.54485490684657656</v>
      </c>
      <c r="BL163" s="57">
        <f>'Premissas de Custo'!$D158*'Premissas de Custo'!BO158/1000</f>
        <v>0.54485490684657656</v>
      </c>
      <c r="BM163" s="57">
        <f>'Premissas de Custo'!$D158*'Premissas de Custo'!BP158/1000</f>
        <v>0.54485490684657656</v>
      </c>
      <c r="BN163" s="57">
        <f>'Premissas de Custo'!$D158*'Premissas de Custo'!BQ158/1000</f>
        <v>0.54485490684657656</v>
      </c>
      <c r="BO163" s="57">
        <f>'Premissas de Custo'!$D158*'Premissas de Custo'!BR158/1000</f>
        <v>0.54485490684657656</v>
      </c>
      <c r="BP163" s="57">
        <f>'Premissas de Custo'!$D158*'Premissas de Custo'!BS158/1000</f>
        <v>0.54485490684657656</v>
      </c>
      <c r="BQ163" s="319"/>
    </row>
    <row r="164" spans="1:69" ht="14.4" x14ac:dyDescent="0.3">
      <c r="A164" s="66"/>
      <c r="B164" s="83" t="s">
        <v>196</v>
      </c>
      <c r="C164" s="63" t="s">
        <v>8</v>
      </c>
      <c r="D164" s="57"/>
      <c r="E164" s="57"/>
      <c r="F164" s="57"/>
      <c r="G164" s="57"/>
      <c r="H164" s="57"/>
      <c r="I164" s="57"/>
      <c r="J164" s="57"/>
      <c r="K164" s="57">
        <f>'Premissas de Custo'!$D159*'Premissas de Custo'!N159/1000</f>
        <v>0.21080072877134368</v>
      </c>
      <c r="L164" s="57">
        <f>'Premissas de Custo'!$D159*'Premissas de Custo'!O159/1000</f>
        <v>0.21080072877134368</v>
      </c>
      <c r="M164" s="57">
        <f>'Premissas de Custo'!$D159*'Premissas de Custo'!P159/1000</f>
        <v>0.21080072877134368</v>
      </c>
      <c r="N164" s="57">
        <f>'Premissas de Custo'!$D159*'Premissas de Custo'!Q159/1000</f>
        <v>0.21080072877134368</v>
      </c>
      <c r="O164" s="57">
        <f>'Premissas de Custo'!$D159*'Premissas de Custo'!R159/1000</f>
        <v>0.21080072877134368</v>
      </c>
      <c r="P164" s="57">
        <f>'Premissas de Custo'!$D159*'Premissas de Custo'!S159/1000</f>
        <v>0.21080072877134368</v>
      </c>
      <c r="Q164" s="57">
        <f>'Premissas de Custo'!$D159*'Premissas de Custo'!T159/1000</f>
        <v>0.21080072877134368</v>
      </c>
      <c r="R164" s="57">
        <f>'Premissas de Custo'!$D159*'Premissas de Custo'!U159/1000</f>
        <v>0.21080072877134368</v>
      </c>
      <c r="S164" s="57">
        <f>'Premissas de Custo'!$D159*'Premissas de Custo'!V159/1000</f>
        <v>0.21080072877134368</v>
      </c>
      <c r="T164" s="57">
        <f>'Premissas de Custo'!$D159*'Premissas de Custo'!W159/1000</f>
        <v>0.21080072877134368</v>
      </c>
      <c r="U164" s="57">
        <f>'Premissas de Custo'!$D159*'Premissas de Custo'!X159/1000</f>
        <v>0.21080072877134368</v>
      </c>
      <c r="V164" s="57">
        <f>'Premissas de Custo'!$D159*'Premissas de Custo'!Y159/1000</f>
        <v>0.21080072877134368</v>
      </c>
      <c r="W164" s="57">
        <f>'Premissas de Custo'!$D159*'Premissas de Custo'!Z159/1000</f>
        <v>0.21080072877134368</v>
      </c>
      <c r="X164" s="57">
        <f>'Premissas de Custo'!$D159*'Premissas de Custo'!AA159/1000</f>
        <v>0.21080072877134368</v>
      </c>
      <c r="Y164" s="57">
        <f>'Premissas de Custo'!$D159*'Premissas de Custo'!AB159/1000</f>
        <v>0.21080072877134368</v>
      </c>
      <c r="Z164" s="57">
        <f>'Premissas de Custo'!$D159*'Premissas de Custo'!AC159/1000</f>
        <v>0.21080072877134368</v>
      </c>
      <c r="AA164" s="57">
        <f>'Premissas de Custo'!$D159*'Premissas de Custo'!AD159/1000</f>
        <v>0.21080072877134368</v>
      </c>
      <c r="AB164" s="57">
        <f>'Premissas de Custo'!$D159*'Premissas de Custo'!AE159/1000</f>
        <v>0.21080072877134368</v>
      </c>
      <c r="AC164" s="57">
        <f>'Premissas de Custo'!$D159*'Premissas de Custo'!AF159/1000</f>
        <v>0.21080072877134368</v>
      </c>
      <c r="AD164" s="57">
        <f>'Premissas de Custo'!$D159*'Premissas de Custo'!AG159/1000</f>
        <v>0.21080072877134368</v>
      </c>
      <c r="AE164" s="57">
        <f>'Premissas de Custo'!$D159*'Premissas de Custo'!AH159/1000</f>
        <v>0.21080072877134368</v>
      </c>
      <c r="AF164" s="57">
        <f>'Premissas de Custo'!$D159*'Premissas de Custo'!AI159/1000</f>
        <v>0.21080072877134368</v>
      </c>
      <c r="AG164" s="57">
        <f>'Premissas de Custo'!$D159*'Premissas de Custo'!AJ159/1000</f>
        <v>0.21080072877134368</v>
      </c>
      <c r="AH164" s="57">
        <f>'Premissas de Custo'!$D159*'Premissas de Custo'!AK159/1000</f>
        <v>0.21080072877134368</v>
      </c>
      <c r="AI164" s="57">
        <f>'Premissas de Custo'!$D159*'Premissas de Custo'!AL159/1000</f>
        <v>0.21080072877134368</v>
      </c>
      <c r="AJ164" s="57">
        <f>'Premissas de Custo'!$D159*'Premissas de Custo'!AM159/1000</f>
        <v>0.21080072877134368</v>
      </c>
      <c r="AK164" s="57">
        <f>'Premissas de Custo'!$D159*'Premissas de Custo'!AN159/1000</f>
        <v>0.21080072877134368</v>
      </c>
      <c r="AL164" s="57">
        <f>'Premissas de Custo'!$D159*'Premissas de Custo'!AO159/1000</f>
        <v>0.21080072877134368</v>
      </c>
      <c r="AM164" s="57">
        <f>'Premissas de Custo'!$D159*'Premissas de Custo'!AP159/1000</f>
        <v>0.21080072877134368</v>
      </c>
      <c r="AN164" s="57">
        <f>'Premissas de Custo'!$D159*'Premissas de Custo'!AQ159/1000</f>
        <v>0.21080072877134368</v>
      </c>
      <c r="AO164" s="57">
        <f>'Premissas de Custo'!$D159*'Premissas de Custo'!AR159/1000</f>
        <v>0.21080072877134368</v>
      </c>
      <c r="AP164" s="57">
        <f>'Premissas de Custo'!$D159*'Premissas de Custo'!AS159/1000</f>
        <v>0.21080072877134368</v>
      </c>
      <c r="AQ164" s="57">
        <f>'Premissas de Custo'!$D159*'Premissas de Custo'!AT159/1000</f>
        <v>0.21080072877134368</v>
      </c>
      <c r="AR164" s="57">
        <f>'Premissas de Custo'!$D159*'Premissas de Custo'!AU159/1000</f>
        <v>0.21080072877134368</v>
      </c>
      <c r="AS164" s="57">
        <f>'Premissas de Custo'!$D159*'Premissas de Custo'!AV159/1000</f>
        <v>0.21080072877134368</v>
      </c>
      <c r="AT164" s="57">
        <f>'Premissas de Custo'!$D159*'Premissas de Custo'!AW159/1000</f>
        <v>0.21080072877134368</v>
      </c>
      <c r="AU164" s="57">
        <f>'Premissas de Custo'!$D159*'Premissas de Custo'!AX159/1000</f>
        <v>0.21080072877134368</v>
      </c>
      <c r="AV164" s="57">
        <f>'Premissas de Custo'!$D159*'Premissas de Custo'!AY159/1000</f>
        <v>0.21080072877134368</v>
      </c>
      <c r="AW164" s="57">
        <f>'Premissas de Custo'!$D159*'Premissas de Custo'!AZ159/1000</f>
        <v>0.21080072877134368</v>
      </c>
      <c r="AX164" s="57">
        <f>'Premissas de Custo'!$D159*'Premissas de Custo'!BA159/1000</f>
        <v>0.21080072877134368</v>
      </c>
      <c r="AY164" s="57">
        <f>'Premissas de Custo'!$D159*'Premissas de Custo'!BB159/1000</f>
        <v>0.21080072877134368</v>
      </c>
      <c r="AZ164" s="57">
        <f>'Premissas de Custo'!$D159*'Premissas de Custo'!BC159/1000</f>
        <v>0.21080072877134368</v>
      </c>
      <c r="BA164" s="57">
        <f>'Premissas de Custo'!$D159*'Premissas de Custo'!BD159/1000</f>
        <v>0.21080072877134368</v>
      </c>
      <c r="BB164" s="57">
        <f>'Premissas de Custo'!$D159*'Premissas de Custo'!BE159/1000</f>
        <v>0.21080072877134368</v>
      </c>
      <c r="BC164" s="57">
        <f>'Premissas de Custo'!$D159*'Premissas de Custo'!BF159/1000</f>
        <v>0.21080072877134368</v>
      </c>
      <c r="BD164" s="57">
        <f>'Premissas de Custo'!$D159*'Premissas de Custo'!BG159/1000</f>
        <v>0.21080072877134368</v>
      </c>
      <c r="BE164" s="57">
        <f>'Premissas de Custo'!$D159*'Premissas de Custo'!BH159/1000</f>
        <v>0.21080072877134368</v>
      </c>
      <c r="BF164" s="57">
        <f>'Premissas de Custo'!$D159*'Premissas de Custo'!BI159/1000</f>
        <v>0.21080072877134368</v>
      </c>
      <c r="BG164" s="57">
        <f>'Premissas de Custo'!$D159*'Premissas de Custo'!BJ159/1000</f>
        <v>0.21080072877134368</v>
      </c>
      <c r="BH164" s="57">
        <f>'Premissas de Custo'!$D159*'Premissas de Custo'!BK159/1000</f>
        <v>0.21080072877134368</v>
      </c>
      <c r="BI164" s="57">
        <f>'Premissas de Custo'!$D159*'Premissas de Custo'!BL159/1000</f>
        <v>0.21080072877134368</v>
      </c>
      <c r="BJ164" s="57">
        <f>'Premissas de Custo'!$D159*'Premissas de Custo'!BM159/1000</f>
        <v>0.21080072877134368</v>
      </c>
      <c r="BK164" s="57">
        <f>'Premissas de Custo'!$D159*'Premissas de Custo'!BN159/1000</f>
        <v>0.21080072877134368</v>
      </c>
      <c r="BL164" s="57">
        <f>'Premissas de Custo'!$D159*'Premissas de Custo'!BO159/1000</f>
        <v>0.21080072877134368</v>
      </c>
      <c r="BM164" s="57">
        <f>'Premissas de Custo'!$D159*'Premissas de Custo'!BP159/1000</f>
        <v>0.21080072877134368</v>
      </c>
      <c r="BN164" s="57">
        <f>'Premissas de Custo'!$D159*'Premissas de Custo'!BQ159/1000</f>
        <v>0.21080072877134368</v>
      </c>
      <c r="BO164" s="57">
        <f>'Premissas de Custo'!$D159*'Premissas de Custo'!BR159/1000</f>
        <v>0.21080072877134368</v>
      </c>
      <c r="BP164" s="57">
        <f>'Premissas de Custo'!$D159*'Premissas de Custo'!BS159/1000</f>
        <v>0.21080072877134368</v>
      </c>
      <c r="BQ164" s="319"/>
    </row>
    <row r="165" spans="1:69" ht="14.4" x14ac:dyDescent="0.3">
      <c r="A165" s="66"/>
      <c r="B165" s="83" t="s">
        <v>197</v>
      </c>
      <c r="C165" s="63" t="s">
        <v>8</v>
      </c>
      <c r="D165" s="57"/>
      <c r="E165" s="57"/>
      <c r="F165" s="57"/>
      <c r="G165" s="57"/>
      <c r="H165" s="57"/>
      <c r="I165" s="57"/>
      <c r="J165" s="57"/>
      <c r="K165" s="57">
        <f>'Premissas de Custo'!$D160*'Premissas de Custo'!N160/1000</f>
        <v>0.40088369516833361</v>
      </c>
      <c r="L165" s="57">
        <f>'Premissas de Custo'!$D160*'Premissas de Custo'!O160/1000</f>
        <v>0.40088369516833361</v>
      </c>
      <c r="M165" s="57">
        <f>'Premissas de Custo'!$D160*'Premissas de Custo'!P160/1000</f>
        <v>0.40088369516833361</v>
      </c>
      <c r="N165" s="57">
        <f>'Premissas de Custo'!$D160*'Premissas de Custo'!Q160/1000</f>
        <v>0.60132554275250039</v>
      </c>
      <c r="O165" s="57">
        <f>'Premissas de Custo'!$D160*'Premissas de Custo'!R160/1000</f>
        <v>0.60132554275250039</v>
      </c>
      <c r="P165" s="57">
        <f>'Premissas de Custo'!$D160*'Premissas de Custo'!S160/1000</f>
        <v>0.60132554275250039</v>
      </c>
      <c r="Q165" s="57">
        <f>'Premissas de Custo'!$D160*'Premissas de Custo'!T160/1000</f>
        <v>0.60132554275250039</v>
      </c>
      <c r="R165" s="57">
        <f>'Premissas de Custo'!$D160*'Premissas de Custo'!U160/1000</f>
        <v>0.60132554275250039</v>
      </c>
      <c r="S165" s="57">
        <f>'Premissas de Custo'!$D160*'Premissas de Custo'!V160/1000</f>
        <v>0.60132554275250039</v>
      </c>
      <c r="T165" s="57">
        <f>'Premissas de Custo'!$D160*'Premissas de Custo'!W160/1000</f>
        <v>0.60132554275250039</v>
      </c>
      <c r="U165" s="57">
        <f>'Premissas de Custo'!$D160*'Premissas de Custo'!X160/1000</f>
        <v>0.60132554275250039</v>
      </c>
      <c r="V165" s="57">
        <f>'Premissas de Custo'!$D160*'Premissas de Custo'!Y160/1000</f>
        <v>0.60132554275250039</v>
      </c>
      <c r="W165" s="57">
        <f>'Premissas de Custo'!$D160*'Premissas de Custo'!Z160/1000</f>
        <v>0.60132554275250039</v>
      </c>
      <c r="X165" s="57">
        <f>'Premissas de Custo'!$D160*'Premissas de Custo'!AA160/1000</f>
        <v>0.60132554275250039</v>
      </c>
      <c r="Y165" s="57">
        <f>'Premissas de Custo'!$D160*'Premissas de Custo'!AB160/1000</f>
        <v>0.60132554275250039</v>
      </c>
      <c r="Z165" s="57">
        <f>'Premissas de Custo'!$D160*'Premissas de Custo'!AC160/1000</f>
        <v>0.60132554275250039</v>
      </c>
      <c r="AA165" s="57">
        <f>'Premissas de Custo'!$D160*'Premissas de Custo'!AD160/1000</f>
        <v>0.60132554275250039</v>
      </c>
      <c r="AB165" s="57">
        <f>'Premissas de Custo'!$D160*'Premissas de Custo'!AE160/1000</f>
        <v>0.60132554275250039</v>
      </c>
      <c r="AC165" s="57">
        <f>'Premissas de Custo'!$D160*'Premissas de Custo'!AF160/1000</f>
        <v>0.60132554275250039</v>
      </c>
      <c r="AD165" s="57">
        <f>'Premissas de Custo'!$D160*'Premissas de Custo'!AG160/1000</f>
        <v>0.60132554275250039</v>
      </c>
      <c r="AE165" s="57">
        <f>'Premissas de Custo'!$D160*'Premissas de Custo'!AH160/1000</f>
        <v>0.60132554275250039</v>
      </c>
      <c r="AF165" s="57">
        <f>'Premissas de Custo'!$D160*'Premissas de Custo'!AI160/1000</f>
        <v>0.60132554275250039</v>
      </c>
      <c r="AG165" s="57">
        <f>'Premissas de Custo'!$D160*'Premissas de Custo'!AJ160/1000</f>
        <v>0.60132554275250039</v>
      </c>
      <c r="AH165" s="57">
        <f>'Premissas de Custo'!$D160*'Premissas de Custo'!AK160/1000</f>
        <v>0.60132554275250039</v>
      </c>
      <c r="AI165" s="57">
        <f>'Premissas de Custo'!$D160*'Premissas de Custo'!AL160/1000</f>
        <v>0.60132554275250039</v>
      </c>
      <c r="AJ165" s="57">
        <f>'Premissas de Custo'!$D160*'Premissas de Custo'!AM160/1000</f>
        <v>0.60132554275250039</v>
      </c>
      <c r="AK165" s="57">
        <f>'Premissas de Custo'!$D160*'Premissas de Custo'!AN160/1000</f>
        <v>0.60132554275250039</v>
      </c>
      <c r="AL165" s="57">
        <f>'Premissas de Custo'!$D160*'Premissas de Custo'!AO160/1000</f>
        <v>0.60132554275250039</v>
      </c>
      <c r="AM165" s="57">
        <f>'Premissas de Custo'!$D160*'Premissas de Custo'!AP160/1000</f>
        <v>0.60132554275250039</v>
      </c>
      <c r="AN165" s="57">
        <f>'Premissas de Custo'!$D160*'Premissas de Custo'!AQ160/1000</f>
        <v>0.60132554275250039</v>
      </c>
      <c r="AO165" s="57">
        <f>'Premissas de Custo'!$D160*'Premissas de Custo'!AR160/1000</f>
        <v>0.60132554275250039</v>
      </c>
      <c r="AP165" s="57">
        <f>'Premissas de Custo'!$D160*'Premissas de Custo'!AS160/1000</f>
        <v>0.60132554275250039</v>
      </c>
      <c r="AQ165" s="57">
        <f>'Premissas de Custo'!$D160*'Premissas de Custo'!AT160/1000</f>
        <v>0.60132554275250039</v>
      </c>
      <c r="AR165" s="57">
        <f>'Premissas de Custo'!$D160*'Premissas de Custo'!AU160/1000</f>
        <v>0.60132554275250039</v>
      </c>
      <c r="AS165" s="57">
        <f>'Premissas de Custo'!$D160*'Premissas de Custo'!AV160/1000</f>
        <v>0.60132554275250039</v>
      </c>
      <c r="AT165" s="57">
        <f>'Premissas de Custo'!$D160*'Premissas de Custo'!AW160/1000</f>
        <v>0.60132554275250039</v>
      </c>
      <c r="AU165" s="57">
        <f>'Premissas de Custo'!$D160*'Premissas de Custo'!AX160/1000</f>
        <v>0.60132554275250039</v>
      </c>
      <c r="AV165" s="57">
        <f>'Premissas de Custo'!$D160*'Premissas de Custo'!AY160/1000</f>
        <v>0.60132554275250039</v>
      </c>
      <c r="AW165" s="57">
        <f>'Premissas de Custo'!$D160*'Premissas de Custo'!AZ160/1000</f>
        <v>0.60132554275250039</v>
      </c>
      <c r="AX165" s="57">
        <f>'Premissas de Custo'!$D160*'Premissas de Custo'!BA160/1000</f>
        <v>0.60132554275250039</v>
      </c>
      <c r="AY165" s="57">
        <f>'Premissas de Custo'!$D160*'Premissas de Custo'!BB160/1000</f>
        <v>0.60132554275250039</v>
      </c>
      <c r="AZ165" s="57">
        <f>'Premissas de Custo'!$D160*'Premissas de Custo'!BC160/1000</f>
        <v>0.60132554275250039</v>
      </c>
      <c r="BA165" s="57">
        <f>'Premissas de Custo'!$D160*'Premissas de Custo'!BD160/1000</f>
        <v>0.60132554275250039</v>
      </c>
      <c r="BB165" s="57">
        <f>'Premissas de Custo'!$D160*'Premissas de Custo'!BE160/1000</f>
        <v>0.60132554275250039</v>
      </c>
      <c r="BC165" s="57">
        <f>'Premissas de Custo'!$D160*'Premissas de Custo'!BF160/1000</f>
        <v>0.60132554275250039</v>
      </c>
      <c r="BD165" s="57">
        <f>'Premissas de Custo'!$D160*'Premissas de Custo'!BG160/1000</f>
        <v>0.60132554275250039</v>
      </c>
      <c r="BE165" s="57">
        <f>'Premissas de Custo'!$D160*'Premissas de Custo'!BH160/1000</f>
        <v>0.60132554275250039</v>
      </c>
      <c r="BF165" s="57">
        <f>'Premissas de Custo'!$D160*'Premissas de Custo'!BI160/1000</f>
        <v>0.60132554275250039</v>
      </c>
      <c r="BG165" s="57">
        <f>'Premissas de Custo'!$D160*'Premissas de Custo'!BJ160/1000</f>
        <v>0.60132554275250039</v>
      </c>
      <c r="BH165" s="57">
        <f>'Premissas de Custo'!$D160*'Premissas de Custo'!BK160/1000</f>
        <v>0.60132554275250039</v>
      </c>
      <c r="BI165" s="57">
        <f>'Premissas de Custo'!$D160*'Premissas de Custo'!BL160/1000</f>
        <v>0.60132554275250039</v>
      </c>
      <c r="BJ165" s="57">
        <f>'Premissas de Custo'!$D160*'Premissas de Custo'!BM160/1000</f>
        <v>0.60132554275250039</v>
      </c>
      <c r="BK165" s="57">
        <f>'Premissas de Custo'!$D160*'Premissas de Custo'!BN160/1000</f>
        <v>0.60132554275250039</v>
      </c>
      <c r="BL165" s="57">
        <f>'Premissas de Custo'!$D160*'Premissas de Custo'!BO160/1000</f>
        <v>0.60132554275250039</v>
      </c>
      <c r="BM165" s="57">
        <f>'Premissas de Custo'!$D160*'Premissas de Custo'!BP160/1000</f>
        <v>0.60132554275250039</v>
      </c>
      <c r="BN165" s="57">
        <f>'Premissas de Custo'!$D160*'Premissas de Custo'!BQ160/1000</f>
        <v>0.60132554275250039</v>
      </c>
      <c r="BO165" s="57">
        <f>'Premissas de Custo'!$D160*'Premissas de Custo'!BR160/1000</f>
        <v>0.60132554275250039</v>
      </c>
      <c r="BP165" s="57">
        <f>'Premissas de Custo'!$D160*'Premissas de Custo'!BS160/1000</f>
        <v>0.60132554275250039</v>
      </c>
      <c r="BQ165" s="319"/>
    </row>
    <row r="166" spans="1:69" ht="14.4" x14ac:dyDescent="0.3">
      <c r="A166" s="66"/>
      <c r="B166" s="83" t="s">
        <v>198</v>
      </c>
      <c r="C166" s="63" t="s">
        <v>8</v>
      </c>
      <c r="D166" s="57"/>
      <c r="E166" s="57"/>
      <c r="F166" s="57"/>
      <c r="G166" s="57"/>
      <c r="H166" s="57"/>
      <c r="I166" s="57"/>
      <c r="J166" s="57"/>
      <c r="K166" s="57">
        <f>'Premissas de Custo'!$D161*'Premissas de Custo'!N161/1000</f>
        <v>0.28216044698386561</v>
      </c>
      <c r="L166" s="57">
        <f>'Premissas de Custo'!$D161*'Premissas de Custo'!O161/1000</f>
        <v>0.28216044698386561</v>
      </c>
      <c r="M166" s="57">
        <f>'Premissas de Custo'!$D161*'Premissas de Custo'!P161/1000</f>
        <v>0.28216044698386561</v>
      </c>
      <c r="N166" s="57">
        <f>'Premissas de Custo'!$D161*'Premissas de Custo'!Q161/1000</f>
        <v>0.42324067047579844</v>
      </c>
      <c r="O166" s="57">
        <f>'Premissas de Custo'!$D161*'Premissas de Custo'!R161/1000</f>
        <v>0.42324067047579844</v>
      </c>
      <c r="P166" s="57">
        <f>'Premissas de Custo'!$D161*'Premissas de Custo'!S161/1000</f>
        <v>0.42324067047579844</v>
      </c>
      <c r="Q166" s="57">
        <f>'Premissas de Custo'!$D161*'Premissas de Custo'!T161/1000</f>
        <v>0.42324067047579844</v>
      </c>
      <c r="R166" s="57">
        <f>'Premissas de Custo'!$D161*'Premissas de Custo'!U161/1000</f>
        <v>0.42324067047579844</v>
      </c>
      <c r="S166" s="57">
        <f>'Premissas de Custo'!$D161*'Premissas de Custo'!V161/1000</f>
        <v>0.42324067047579844</v>
      </c>
      <c r="T166" s="57">
        <f>'Premissas de Custo'!$D161*'Premissas de Custo'!W161/1000</f>
        <v>0.42324067047579844</v>
      </c>
      <c r="U166" s="57">
        <f>'Premissas de Custo'!$D161*'Premissas de Custo'!X161/1000</f>
        <v>0.42324067047579844</v>
      </c>
      <c r="V166" s="57">
        <f>'Premissas de Custo'!$D161*'Premissas de Custo'!Y161/1000</f>
        <v>0.42324067047579844</v>
      </c>
      <c r="W166" s="57">
        <f>'Premissas de Custo'!$D161*'Premissas de Custo'!Z161/1000</f>
        <v>0.42324067047579844</v>
      </c>
      <c r="X166" s="57">
        <f>'Premissas de Custo'!$D161*'Premissas de Custo'!AA161/1000</f>
        <v>0.42324067047579844</v>
      </c>
      <c r="Y166" s="57">
        <f>'Premissas de Custo'!$D161*'Premissas de Custo'!AB161/1000</f>
        <v>0.42324067047579844</v>
      </c>
      <c r="Z166" s="57">
        <f>'Premissas de Custo'!$D161*'Premissas de Custo'!AC161/1000</f>
        <v>0.42324067047579844</v>
      </c>
      <c r="AA166" s="57">
        <f>'Premissas de Custo'!$D161*'Premissas de Custo'!AD161/1000</f>
        <v>0.42324067047579844</v>
      </c>
      <c r="AB166" s="57">
        <f>'Premissas de Custo'!$D161*'Premissas de Custo'!AE161/1000</f>
        <v>0.42324067047579844</v>
      </c>
      <c r="AC166" s="57">
        <f>'Premissas de Custo'!$D161*'Premissas de Custo'!AF161/1000</f>
        <v>0.42324067047579844</v>
      </c>
      <c r="AD166" s="57">
        <f>'Premissas de Custo'!$D161*'Premissas de Custo'!AG161/1000</f>
        <v>0.42324067047579844</v>
      </c>
      <c r="AE166" s="57">
        <f>'Premissas de Custo'!$D161*'Premissas de Custo'!AH161/1000</f>
        <v>0.42324067047579844</v>
      </c>
      <c r="AF166" s="57">
        <f>'Premissas de Custo'!$D161*'Premissas de Custo'!AI161/1000</f>
        <v>0.42324067047579844</v>
      </c>
      <c r="AG166" s="57">
        <f>'Premissas de Custo'!$D161*'Premissas de Custo'!AJ161/1000</f>
        <v>0.42324067047579844</v>
      </c>
      <c r="AH166" s="57">
        <f>'Premissas de Custo'!$D161*'Premissas de Custo'!AK161/1000</f>
        <v>0.42324067047579844</v>
      </c>
      <c r="AI166" s="57">
        <f>'Premissas de Custo'!$D161*'Premissas de Custo'!AL161/1000</f>
        <v>0.42324067047579844</v>
      </c>
      <c r="AJ166" s="57">
        <f>'Premissas de Custo'!$D161*'Premissas de Custo'!AM161/1000</f>
        <v>0.42324067047579844</v>
      </c>
      <c r="AK166" s="57">
        <f>'Premissas de Custo'!$D161*'Premissas de Custo'!AN161/1000</f>
        <v>0.42324067047579844</v>
      </c>
      <c r="AL166" s="57">
        <f>'Premissas de Custo'!$D161*'Premissas de Custo'!AO161/1000</f>
        <v>0.42324067047579844</v>
      </c>
      <c r="AM166" s="57">
        <f>'Premissas de Custo'!$D161*'Premissas de Custo'!AP161/1000</f>
        <v>0.42324067047579844</v>
      </c>
      <c r="AN166" s="57">
        <f>'Premissas de Custo'!$D161*'Premissas de Custo'!AQ161/1000</f>
        <v>0.42324067047579844</v>
      </c>
      <c r="AO166" s="57">
        <f>'Premissas de Custo'!$D161*'Premissas de Custo'!AR161/1000</f>
        <v>0.42324067047579844</v>
      </c>
      <c r="AP166" s="57">
        <f>'Premissas de Custo'!$D161*'Premissas de Custo'!AS161/1000</f>
        <v>0.42324067047579844</v>
      </c>
      <c r="AQ166" s="57">
        <f>'Premissas de Custo'!$D161*'Premissas de Custo'!AT161/1000</f>
        <v>0.42324067047579844</v>
      </c>
      <c r="AR166" s="57">
        <f>'Premissas de Custo'!$D161*'Premissas de Custo'!AU161/1000</f>
        <v>0.42324067047579844</v>
      </c>
      <c r="AS166" s="57">
        <f>'Premissas de Custo'!$D161*'Premissas de Custo'!AV161/1000</f>
        <v>0.42324067047579844</v>
      </c>
      <c r="AT166" s="57">
        <f>'Premissas de Custo'!$D161*'Premissas de Custo'!AW161/1000</f>
        <v>0.42324067047579844</v>
      </c>
      <c r="AU166" s="57">
        <f>'Premissas de Custo'!$D161*'Premissas de Custo'!AX161/1000</f>
        <v>0.42324067047579844</v>
      </c>
      <c r="AV166" s="57">
        <f>'Premissas de Custo'!$D161*'Premissas de Custo'!AY161/1000</f>
        <v>0.42324067047579844</v>
      </c>
      <c r="AW166" s="57">
        <f>'Premissas de Custo'!$D161*'Premissas de Custo'!AZ161/1000</f>
        <v>0.42324067047579844</v>
      </c>
      <c r="AX166" s="57">
        <f>'Premissas de Custo'!$D161*'Premissas de Custo'!BA161/1000</f>
        <v>0.42324067047579844</v>
      </c>
      <c r="AY166" s="57">
        <f>'Premissas de Custo'!$D161*'Premissas de Custo'!BB161/1000</f>
        <v>0.42324067047579844</v>
      </c>
      <c r="AZ166" s="57">
        <f>'Premissas de Custo'!$D161*'Premissas de Custo'!BC161/1000</f>
        <v>0.42324067047579844</v>
      </c>
      <c r="BA166" s="57">
        <f>'Premissas de Custo'!$D161*'Premissas de Custo'!BD161/1000</f>
        <v>0.42324067047579844</v>
      </c>
      <c r="BB166" s="57">
        <f>'Premissas de Custo'!$D161*'Premissas de Custo'!BE161/1000</f>
        <v>0.42324067047579844</v>
      </c>
      <c r="BC166" s="57">
        <f>'Premissas de Custo'!$D161*'Premissas de Custo'!BF161/1000</f>
        <v>0.42324067047579844</v>
      </c>
      <c r="BD166" s="57">
        <f>'Premissas de Custo'!$D161*'Premissas de Custo'!BG161/1000</f>
        <v>0.42324067047579844</v>
      </c>
      <c r="BE166" s="57">
        <f>'Premissas de Custo'!$D161*'Premissas de Custo'!BH161/1000</f>
        <v>0.42324067047579844</v>
      </c>
      <c r="BF166" s="57">
        <f>'Premissas de Custo'!$D161*'Premissas de Custo'!BI161/1000</f>
        <v>0.42324067047579844</v>
      </c>
      <c r="BG166" s="57">
        <f>'Premissas de Custo'!$D161*'Premissas de Custo'!BJ161/1000</f>
        <v>0.42324067047579844</v>
      </c>
      <c r="BH166" s="57">
        <f>'Premissas de Custo'!$D161*'Premissas de Custo'!BK161/1000</f>
        <v>0.42324067047579844</v>
      </c>
      <c r="BI166" s="57">
        <f>'Premissas de Custo'!$D161*'Premissas de Custo'!BL161/1000</f>
        <v>0.42324067047579844</v>
      </c>
      <c r="BJ166" s="57">
        <f>'Premissas de Custo'!$D161*'Premissas de Custo'!BM161/1000</f>
        <v>0.42324067047579844</v>
      </c>
      <c r="BK166" s="57">
        <f>'Premissas de Custo'!$D161*'Premissas de Custo'!BN161/1000</f>
        <v>0.42324067047579844</v>
      </c>
      <c r="BL166" s="57">
        <f>'Premissas de Custo'!$D161*'Premissas de Custo'!BO161/1000</f>
        <v>0.42324067047579844</v>
      </c>
      <c r="BM166" s="57">
        <f>'Premissas de Custo'!$D161*'Premissas de Custo'!BP161/1000</f>
        <v>0.42324067047579844</v>
      </c>
      <c r="BN166" s="57">
        <f>'Premissas de Custo'!$D161*'Premissas de Custo'!BQ161/1000</f>
        <v>0.42324067047579844</v>
      </c>
      <c r="BO166" s="57">
        <f>'Premissas de Custo'!$D161*'Premissas de Custo'!BR161/1000</f>
        <v>0.42324067047579844</v>
      </c>
      <c r="BP166" s="57">
        <f>'Premissas de Custo'!$D161*'Premissas de Custo'!BS161/1000</f>
        <v>0.42324067047579844</v>
      </c>
      <c r="BQ166" s="319"/>
    </row>
    <row r="167" spans="1:69" ht="14.4" x14ac:dyDescent="0.3">
      <c r="A167" s="66"/>
      <c r="B167" s="82" t="s">
        <v>199</v>
      </c>
      <c r="C167" s="63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319"/>
    </row>
    <row r="168" spans="1:69" ht="14.4" x14ac:dyDescent="0.3">
      <c r="A168" s="66"/>
      <c r="B168" s="83" t="s">
        <v>200</v>
      </c>
      <c r="C168" s="63" t="s">
        <v>8</v>
      </c>
      <c r="D168" s="57"/>
      <c r="E168" s="57"/>
      <c r="F168" s="57"/>
      <c r="G168" s="57"/>
      <c r="H168" s="57"/>
      <c r="I168" s="57"/>
      <c r="J168" s="57"/>
      <c r="K168" s="57">
        <f>'Premissas de Custo'!$D163*'Premissas de Custo'!N163/1000</f>
        <v>0.54485490684657656</v>
      </c>
      <c r="L168" s="57">
        <f>'Premissas de Custo'!$D163*'Premissas de Custo'!O163/1000</f>
        <v>0.54485490684657656</v>
      </c>
      <c r="M168" s="57">
        <f>'Premissas de Custo'!$D163*'Premissas de Custo'!P163/1000</f>
        <v>0.54485490684657656</v>
      </c>
      <c r="N168" s="57">
        <f>'Premissas de Custo'!$D163*'Premissas de Custo'!Q163/1000</f>
        <v>0.54485490684657656</v>
      </c>
      <c r="O168" s="57">
        <f>'Premissas de Custo'!$D163*'Premissas de Custo'!R163/1000</f>
        <v>0.54485490684657656</v>
      </c>
      <c r="P168" s="57">
        <f>'Premissas de Custo'!$D163*'Premissas de Custo'!S163/1000</f>
        <v>0.54485490684657656</v>
      </c>
      <c r="Q168" s="57">
        <f>'Premissas de Custo'!$D163*'Premissas de Custo'!T163/1000</f>
        <v>0.54485490684657656</v>
      </c>
      <c r="R168" s="57">
        <f>'Premissas de Custo'!$D163*'Premissas de Custo'!U163/1000</f>
        <v>0.54485490684657656</v>
      </c>
      <c r="S168" s="57">
        <f>'Premissas de Custo'!$D163*'Premissas de Custo'!V163/1000</f>
        <v>0.54485490684657656</v>
      </c>
      <c r="T168" s="57">
        <f>'Premissas de Custo'!$D163*'Premissas de Custo'!W163/1000</f>
        <v>0.54485490684657656</v>
      </c>
      <c r="U168" s="57">
        <f>'Premissas de Custo'!$D163*'Premissas de Custo'!X163/1000</f>
        <v>0.54485490684657656</v>
      </c>
      <c r="V168" s="57">
        <f>'Premissas de Custo'!$D163*'Premissas de Custo'!Y163/1000</f>
        <v>0.54485490684657656</v>
      </c>
      <c r="W168" s="57">
        <f>'Premissas de Custo'!$D163*'Premissas de Custo'!Z163/1000</f>
        <v>0.54485490684657656</v>
      </c>
      <c r="X168" s="57">
        <f>'Premissas de Custo'!$D163*'Premissas de Custo'!AA163/1000</f>
        <v>0.54485490684657656</v>
      </c>
      <c r="Y168" s="57">
        <f>'Premissas de Custo'!$D163*'Premissas de Custo'!AB163/1000</f>
        <v>0.54485490684657656</v>
      </c>
      <c r="Z168" s="57">
        <f>'Premissas de Custo'!$D163*'Premissas de Custo'!AC163/1000</f>
        <v>0.54485490684657656</v>
      </c>
      <c r="AA168" s="57">
        <f>'Premissas de Custo'!$D163*'Premissas de Custo'!AD163/1000</f>
        <v>0.54485490684657656</v>
      </c>
      <c r="AB168" s="57">
        <f>'Premissas de Custo'!$D163*'Premissas de Custo'!AE163/1000</f>
        <v>0.54485490684657656</v>
      </c>
      <c r="AC168" s="57">
        <f>'Premissas de Custo'!$D163*'Premissas de Custo'!AF163/1000</f>
        <v>0.54485490684657656</v>
      </c>
      <c r="AD168" s="57">
        <f>'Premissas de Custo'!$D163*'Premissas de Custo'!AG163/1000</f>
        <v>0.54485490684657656</v>
      </c>
      <c r="AE168" s="57">
        <f>'Premissas de Custo'!$D163*'Premissas de Custo'!AH163/1000</f>
        <v>0.54485490684657656</v>
      </c>
      <c r="AF168" s="57">
        <f>'Premissas de Custo'!$D163*'Premissas de Custo'!AI163/1000</f>
        <v>0.54485490684657656</v>
      </c>
      <c r="AG168" s="57">
        <f>'Premissas de Custo'!$D163*'Premissas de Custo'!AJ163/1000</f>
        <v>0.54485490684657656</v>
      </c>
      <c r="AH168" s="57">
        <f>'Premissas de Custo'!$D163*'Premissas de Custo'!AK163/1000</f>
        <v>0.54485490684657656</v>
      </c>
      <c r="AI168" s="57">
        <f>'Premissas de Custo'!$D163*'Premissas de Custo'!AL163/1000</f>
        <v>0.54485490684657656</v>
      </c>
      <c r="AJ168" s="57">
        <f>'Premissas de Custo'!$D163*'Premissas de Custo'!AM163/1000</f>
        <v>0.54485490684657656</v>
      </c>
      <c r="AK168" s="57">
        <f>'Premissas de Custo'!$D163*'Premissas de Custo'!AN163/1000</f>
        <v>0.54485490684657656</v>
      </c>
      <c r="AL168" s="57">
        <f>'Premissas de Custo'!$D163*'Premissas de Custo'!AO163/1000</f>
        <v>0.54485490684657656</v>
      </c>
      <c r="AM168" s="57">
        <f>'Premissas de Custo'!$D163*'Premissas de Custo'!AP163/1000</f>
        <v>0.54485490684657656</v>
      </c>
      <c r="AN168" s="57">
        <f>'Premissas de Custo'!$D163*'Premissas de Custo'!AQ163/1000</f>
        <v>0.54485490684657656</v>
      </c>
      <c r="AO168" s="57">
        <f>'Premissas de Custo'!$D163*'Premissas de Custo'!AR163/1000</f>
        <v>0.54485490684657656</v>
      </c>
      <c r="AP168" s="57">
        <f>'Premissas de Custo'!$D163*'Premissas de Custo'!AS163/1000</f>
        <v>0.54485490684657656</v>
      </c>
      <c r="AQ168" s="57">
        <f>'Premissas de Custo'!$D163*'Premissas de Custo'!AT163/1000</f>
        <v>0.54485490684657656</v>
      </c>
      <c r="AR168" s="57">
        <f>'Premissas de Custo'!$D163*'Premissas de Custo'!AU163/1000</f>
        <v>0.54485490684657656</v>
      </c>
      <c r="AS168" s="57">
        <f>'Premissas de Custo'!$D163*'Premissas de Custo'!AV163/1000</f>
        <v>0.54485490684657656</v>
      </c>
      <c r="AT168" s="57">
        <f>'Premissas de Custo'!$D163*'Premissas de Custo'!AW163/1000</f>
        <v>0.54485490684657656</v>
      </c>
      <c r="AU168" s="57">
        <f>'Premissas de Custo'!$D163*'Premissas de Custo'!AX163/1000</f>
        <v>0.54485490684657656</v>
      </c>
      <c r="AV168" s="57">
        <f>'Premissas de Custo'!$D163*'Premissas de Custo'!AY163/1000</f>
        <v>0.54485490684657656</v>
      </c>
      <c r="AW168" s="57">
        <f>'Premissas de Custo'!$D163*'Premissas de Custo'!AZ163/1000</f>
        <v>0.54485490684657656</v>
      </c>
      <c r="AX168" s="57">
        <f>'Premissas de Custo'!$D163*'Premissas de Custo'!BA163/1000</f>
        <v>0.54485490684657656</v>
      </c>
      <c r="AY168" s="57">
        <f>'Premissas de Custo'!$D163*'Premissas de Custo'!BB163/1000</f>
        <v>0.54485490684657656</v>
      </c>
      <c r="AZ168" s="57">
        <f>'Premissas de Custo'!$D163*'Premissas de Custo'!BC163/1000</f>
        <v>0.54485490684657656</v>
      </c>
      <c r="BA168" s="57">
        <f>'Premissas de Custo'!$D163*'Premissas de Custo'!BD163/1000</f>
        <v>0.54485490684657656</v>
      </c>
      <c r="BB168" s="57">
        <f>'Premissas de Custo'!$D163*'Premissas de Custo'!BE163/1000</f>
        <v>0.54485490684657656</v>
      </c>
      <c r="BC168" s="57">
        <f>'Premissas de Custo'!$D163*'Premissas de Custo'!BF163/1000</f>
        <v>0.54485490684657656</v>
      </c>
      <c r="BD168" s="57">
        <f>'Premissas de Custo'!$D163*'Premissas de Custo'!BG163/1000</f>
        <v>0.54485490684657656</v>
      </c>
      <c r="BE168" s="57">
        <f>'Premissas de Custo'!$D163*'Premissas de Custo'!BH163/1000</f>
        <v>0.54485490684657656</v>
      </c>
      <c r="BF168" s="57">
        <f>'Premissas de Custo'!$D163*'Premissas de Custo'!BI163/1000</f>
        <v>0.54485490684657656</v>
      </c>
      <c r="BG168" s="57">
        <f>'Premissas de Custo'!$D163*'Premissas de Custo'!BJ163/1000</f>
        <v>0.54485490684657656</v>
      </c>
      <c r="BH168" s="57">
        <f>'Premissas de Custo'!$D163*'Premissas de Custo'!BK163/1000</f>
        <v>0.54485490684657656</v>
      </c>
      <c r="BI168" s="57">
        <f>'Premissas de Custo'!$D163*'Premissas de Custo'!BL163/1000</f>
        <v>0.54485490684657656</v>
      </c>
      <c r="BJ168" s="57">
        <f>'Premissas de Custo'!$D163*'Premissas de Custo'!BM163/1000</f>
        <v>0.54485490684657656</v>
      </c>
      <c r="BK168" s="57">
        <f>'Premissas de Custo'!$D163*'Premissas de Custo'!BN163/1000</f>
        <v>0.54485490684657656</v>
      </c>
      <c r="BL168" s="57">
        <f>'Premissas de Custo'!$D163*'Premissas de Custo'!BO163/1000</f>
        <v>0.54485490684657656</v>
      </c>
      <c r="BM168" s="57">
        <f>'Premissas de Custo'!$D163*'Premissas de Custo'!BP163/1000</f>
        <v>0.54485490684657656</v>
      </c>
      <c r="BN168" s="57">
        <f>'Premissas de Custo'!$D163*'Premissas de Custo'!BQ163/1000</f>
        <v>0.54485490684657656</v>
      </c>
      <c r="BO168" s="57">
        <f>'Premissas de Custo'!$D163*'Premissas de Custo'!BR163/1000</f>
        <v>0.54485490684657656</v>
      </c>
      <c r="BP168" s="57">
        <f>'Premissas de Custo'!$D163*'Premissas de Custo'!BS163/1000</f>
        <v>0.54485490684657656</v>
      </c>
      <c r="BQ168" s="319"/>
    </row>
    <row r="169" spans="1:69" ht="14.4" x14ac:dyDescent="0.3">
      <c r="A169" s="66"/>
      <c r="B169" s="83" t="s">
        <v>201</v>
      </c>
      <c r="C169" s="63" t="s">
        <v>8</v>
      </c>
      <c r="D169" s="57"/>
      <c r="E169" s="57"/>
      <c r="F169" s="57"/>
      <c r="G169" s="57"/>
      <c r="H169" s="57"/>
      <c r="I169" s="57"/>
      <c r="J169" s="57"/>
      <c r="K169" s="57">
        <f>'Premissas de Custo'!$D164*'Premissas de Custo'!N164/1000</f>
        <v>0.21080072877134368</v>
      </c>
      <c r="L169" s="57">
        <f>'Premissas de Custo'!$D164*'Premissas de Custo'!O164/1000</f>
        <v>0.21080072877134368</v>
      </c>
      <c r="M169" s="57">
        <f>'Premissas de Custo'!$D164*'Premissas de Custo'!P164/1000</f>
        <v>0.21080072877134368</v>
      </c>
      <c r="N169" s="57">
        <f>'Premissas de Custo'!$D164*'Premissas de Custo'!Q164/1000</f>
        <v>0.21080072877134368</v>
      </c>
      <c r="O169" s="57">
        <f>'Premissas de Custo'!$D164*'Premissas de Custo'!R164/1000</f>
        <v>0.21080072877134368</v>
      </c>
      <c r="P169" s="57">
        <f>'Premissas de Custo'!$D164*'Premissas de Custo'!S164/1000</f>
        <v>0.21080072877134368</v>
      </c>
      <c r="Q169" s="57">
        <f>'Premissas de Custo'!$D164*'Premissas de Custo'!T164/1000</f>
        <v>0.21080072877134368</v>
      </c>
      <c r="R169" s="57">
        <f>'Premissas de Custo'!$D164*'Premissas de Custo'!U164/1000</f>
        <v>0.21080072877134368</v>
      </c>
      <c r="S169" s="57">
        <f>'Premissas de Custo'!$D164*'Premissas de Custo'!V164/1000</f>
        <v>0.21080072877134368</v>
      </c>
      <c r="T169" s="57">
        <f>'Premissas de Custo'!$D164*'Premissas de Custo'!W164/1000</f>
        <v>0.21080072877134368</v>
      </c>
      <c r="U169" s="57">
        <f>'Premissas de Custo'!$D164*'Premissas de Custo'!X164/1000</f>
        <v>0.21080072877134368</v>
      </c>
      <c r="V169" s="57">
        <f>'Premissas de Custo'!$D164*'Premissas de Custo'!Y164/1000</f>
        <v>0.21080072877134368</v>
      </c>
      <c r="W169" s="57">
        <f>'Premissas de Custo'!$D164*'Premissas de Custo'!Z164/1000</f>
        <v>0.21080072877134368</v>
      </c>
      <c r="X169" s="57">
        <f>'Premissas de Custo'!$D164*'Premissas de Custo'!AA164/1000</f>
        <v>0.21080072877134368</v>
      </c>
      <c r="Y169" s="57">
        <f>'Premissas de Custo'!$D164*'Premissas de Custo'!AB164/1000</f>
        <v>0.21080072877134368</v>
      </c>
      <c r="Z169" s="57">
        <f>'Premissas de Custo'!$D164*'Premissas de Custo'!AC164/1000</f>
        <v>0.21080072877134368</v>
      </c>
      <c r="AA169" s="57">
        <f>'Premissas de Custo'!$D164*'Premissas de Custo'!AD164/1000</f>
        <v>0.21080072877134368</v>
      </c>
      <c r="AB169" s="57">
        <f>'Premissas de Custo'!$D164*'Premissas de Custo'!AE164/1000</f>
        <v>0.21080072877134368</v>
      </c>
      <c r="AC169" s="57">
        <f>'Premissas de Custo'!$D164*'Premissas de Custo'!AF164/1000</f>
        <v>0.21080072877134368</v>
      </c>
      <c r="AD169" s="57">
        <f>'Premissas de Custo'!$D164*'Premissas de Custo'!AG164/1000</f>
        <v>0.21080072877134368</v>
      </c>
      <c r="AE169" s="57">
        <f>'Premissas de Custo'!$D164*'Premissas de Custo'!AH164/1000</f>
        <v>0.21080072877134368</v>
      </c>
      <c r="AF169" s="57">
        <f>'Premissas de Custo'!$D164*'Premissas de Custo'!AI164/1000</f>
        <v>0.21080072877134368</v>
      </c>
      <c r="AG169" s="57">
        <f>'Premissas de Custo'!$D164*'Premissas de Custo'!AJ164/1000</f>
        <v>0.21080072877134368</v>
      </c>
      <c r="AH169" s="57">
        <f>'Premissas de Custo'!$D164*'Premissas de Custo'!AK164/1000</f>
        <v>0.21080072877134368</v>
      </c>
      <c r="AI169" s="57">
        <f>'Premissas de Custo'!$D164*'Premissas de Custo'!AL164/1000</f>
        <v>0.21080072877134368</v>
      </c>
      <c r="AJ169" s="57">
        <f>'Premissas de Custo'!$D164*'Premissas de Custo'!AM164/1000</f>
        <v>0.21080072877134368</v>
      </c>
      <c r="AK169" s="57">
        <f>'Premissas de Custo'!$D164*'Premissas de Custo'!AN164/1000</f>
        <v>0.21080072877134368</v>
      </c>
      <c r="AL169" s="57">
        <f>'Premissas de Custo'!$D164*'Premissas de Custo'!AO164/1000</f>
        <v>0.21080072877134368</v>
      </c>
      <c r="AM169" s="57">
        <f>'Premissas de Custo'!$D164*'Premissas de Custo'!AP164/1000</f>
        <v>0.21080072877134368</v>
      </c>
      <c r="AN169" s="57">
        <f>'Premissas de Custo'!$D164*'Premissas de Custo'!AQ164/1000</f>
        <v>0.21080072877134368</v>
      </c>
      <c r="AO169" s="57">
        <f>'Premissas de Custo'!$D164*'Premissas de Custo'!AR164/1000</f>
        <v>0.21080072877134368</v>
      </c>
      <c r="AP169" s="57">
        <f>'Premissas de Custo'!$D164*'Premissas de Custo'!AS164/1000</f>
        <v>0.21080072877134368</v>
      </c>
      <c r="AQ169" s="57">
        <f>'Premissas de Custo'!$D164*'Premissas de Custo'!AT164/1000</f>
        <v>0.21080072877134368</v>
      </c>
      <c r="AR169" s="57">
        <f>'Premissas de Custo'!$D164*'Premissas de Custo'!AU164/1000</f>
        <v>0.21080072877134368</v>
      </c>
      <c r="AS169" s="57">
        <f>'Premissas de Custo'!$D164*'Premissas de Custo'!AV164/1000</f>
        <v>0.21080072877134368</v>
      </c>
      <c r="AT169" s="57">
        <f>'Premissas de Custo'!$D164*'Premissas de Custo'!AW164/1000</f>
        <v>0.21080072877134368</v>
      </c>
      <c r="AU169" s="57">
        <f>'Premissas de Custo'!$D164*'Premissas de Custo'!AX164/1000</f>
        <v>0.21080072877134368</v>
      </c>
      <c r="AV169" s="57">
        <f>'Premissas de Custo'!$D164*'Premissas de Custo'!AY164/1000</f>
        <v>0.21080072877134368</v>
      </c>
      <c r="AW169" s="57">
        <f>'Premissas de Custo'!$D164*'Premissas de Custo'!AZ164/1000</f>
        <v>0.21080072877134368</v>
      </c>
      <c r="AX169" s="57">
        <f>'Premissas de Custo'!$D164*'Premissas de Custo'!BA164/1000</f>
        <v>0.21080072877134368</v>
      </c>
      <c r="AY169" s="57">
        <f>'Premissas de Custo'!$D164*'Premissas de Custo'!BB164/1000</f>
        <v>0.21080072877134368</v>
      </c>
      <c r="AZ169" s="57">
        <f>'Premissas de Custo'!$D164*'Premissas de Custo'!BC164/1000</f>
        <v>0.21080072877134368</v>
      </c>
      <c r="BA169" s="57">
        <f>'Premissas de Custo'!$D164*'Premissas de Custo'!BD164/1000</f>
        <v>0.21080072877134368</v>
      </c>
      <c r="BB169" s="57">
        <f>'Premissas de Custo'!$D164*'Premissas de Custo'!BE164/1000</f>
        <v>0.21080072877134368</v>
      </c>
      <c r="BC169" s="57">
        <f>'Premissas de Custo'!$D164*'Premissas de Custo'!BF164/1000</f>
        <v>0.21080072877134368</v>
      </c>
      <c r="BD169" s="57">
        <f>'Premissas de Custo'!$D164*'Premissas de Custo'!BG164/1000</f>
        <v>0.21080072877134368</v>
      </c>
      <c r="BE169" s="57">
        <f>'Premissas de Custo'!$D164*'Premissas de Custo'!BH164/1000</f>
        <v>0.21080072877134368</v>
      </c>
      <c r="BF169" s="57">
        <f>'Premissas de Custo'!$D164*'Premissas de Custo'!BI164/1000</f>
        <v>0.21080072877134368</v>
      </c>
      <c r="BG169" s="57">
        <f>'Premissas de Custo'!$D164*'Premissas de Custo'!BJ164/1000</f>
        <v>0.21080072877134368</v>
      </c>
      <c r="BH169" s="57">
        <f>'Premissas de Custo'!$D164*'Premissas de Custo'!BK164/1000</f>
        <v>0.21080072877134368</v>
      </c>
      <c r="BI169" s="57">
        <f>'Premissas de Custo'!$D164*'Premissas de Custo'!BL164/1000</f>
        <v>0.21080072877134368</v>
      </c>
      <c r="BJ169" s="57">
        <f>'Premissas de Custo'!$D164*'Premissas de Custo'!BM164/1000</f>
        <v>0.21080072877134368</v>
      </c>
      <c r="BK169" s="57">
        <f>'Premissas de Custo'!$D164*'Premissas de Custo'!BN164/1000</f>
        <v>0.21080072877134368</v>
      </c>
      <c r="BL169" s="57">
        <f>'Premissas de Custo'!$D164*'Premissas de Custo'!BO164/1000</f>
        <v>0.21080072877134368</v>
      </c>
      <c r="BM169" s="57">
        <f>'Premissas de Custo'!$D164*'Premissas de Custo'!BP164/1000</f>
        <v>0.21080072877134368</v>
      </c>
      <c r="BN169" s="57">
        <f>'Premissas de Custo'!$D164*'Premissas de Custo'!BQ164/1000</f>
        <v>0.21080072877134368</v>
      </c>
      <c r="BO169" s="57">
        <f>'Premissas de Custo'!$D164*'Premissas de Custo'!BR164/1000</f>
        <v>0.21080072877134368</v>
      </c>
      <c r="BP169" s="57">
        <f>'Premissas de Custo'!$D164*'Premissas de Custo'!BS164/1000</f>
        <v>0.21080072877134368</v>
      </c>
      <c r="BQ169" s="319"/>
    </row>
    <row r="170" spans="1:69" ht="14.4" x14ac:dyDescent="0.3">
      <c r="A170" s="66"/>
      <c r="B170" s="83" t="s">
        <v>202</v>
      </c>
      <c r="C170" s="63" t="s">
        <v>8</v>
      </c>
      <c r="D170" s="57"/>
      <c r="E170" s="57"/>
      <c r="F170" s="57"/>
      <c r="G170" s="57"/>
      <c r="H170" s="57"/>
      <c r="I170" s="57"/>
      <c r="J170" s="57"/>
      <c r="K170" s="57">
        <f>'Premissas de Custo'!$D165*'Premissas de Custo'!N165/1000</f>
        <v>0.40088369516833361</v>
      </c>
      <c r="L170" s="57">
        <f>'Premissas de Custo'!$D165*'Premissas de Custo'!O165/1000</f>
        <v>0.40088369516833361</v>
      </c>
      <c r="M170" s="57">
        <f>'Premissas de Custo'!$D165*'Premissas de Custo'!P165/1000</f>
        <v>0.40088369516833361</v>
      </c>
      <c r="N170" s="57">
        <f>'Premissas de Custo'!$D165*'Premissas de Custo'!Q165/1000</f>
        <v>0.60132554275250039</v>
      </c>
      <c r="O170" s="57">
        <f>'Premissas de Custo'!$D165*'Premissas de Custo'!R165/1000</f>
        <v>0.60132554275250039</v>
      </c>
      <c r="P170" s="57">
        <f>'Premissas de Custo'!$D165*'Premissas de Custo'!S165/1000</f>
        <v>0.60132554275250039</v>
      </c>
      <c r="Q170" s="57">
        <f>'Premissas de Custo'!$D165*'Premissas de Custo'!T165/1000</f>
        <v>0.60132554275250039</v>
      </c>
      <c r="R170" s="57">
        <f>'Premissas de Custo'!$D165*'Premissas de Custo'!U165/1000</f>
        <v>0.60132554275250039</v>
      </c>
      <c r="S170" s="57">
        <f>'Premissas de Custo'!$D165*'Premissas de Custo'!V165/1000</f>
        <v>0.60132554275250039</v>
      </c>
      <c r="T170" s="57">
        <f>'Premissas de Custo'!$D165*'Premissas de Custo'!W165/1000</f>
        <v>0.60132554275250039</v>
      </c>
      <c r="U170" s="57">
        <f>'Premissas de Custo'!$D165*'Premissas de Custo'!X165/1000</f>
        <v>0.60132554275250039</v>
      </c>
      <c r="V170" s="57">
        <f>'Premissas de Custo'!$D165*'Premissas de Custo'!Y165/1000</f>
        <v>0.60132554275250039</v>
      </c>
      <c r="W170" s="57">
        <f>'Premissas de Custo'!$D165*'Premissas de Custo'!Z165/1000</f>
        <v>0.60132554275250039</v>
      </c>
      <c r="X170" s="57">
        <f>'Premissas de Custo'!$D165*'Premissas de Custo'!AA165/1000</f>
        <v>0.60132554275250039</v>
      </c>
      <c r="Y170" s="57">
        <f>'Premissas de Custo'!$D165*'Premissas de Custo'!AB165/1000</f>
        <v>0.60132554275250039</v>
      </c>
      <c r="Z170" s="57">
        <f>'Premissas de Custo'!$D165*'Premissas de Custo'!AC165/1000</f>
        <v>0.60132554275250039</v>
      </c>
      <c r="AA170" s="57">
        <f>'Premissas de Custo'!$D165*'Premissas de Custo'!AD165/1000</f>
        <v>0.60132554275250039</v>
      </c>
      <c r="AB170" s="57">
        <f>'Premissas de Custo'!$D165*'Premissas de Custo'!AE165/1000</f>
        <v>0.60132554275250039</v>
      </c>
      <c r="AC170" s="57">
        <f>'Premissas de Custo'!$D165*'Premissas de Custo'!AF165/1000</f>
        <v>0.60132554275250039</v>
      </c>
      <c r="AD170" s="57">
        <f>'Premissas de Custo'!$D165*'Premissas de Custo'!AG165/1000</f>
        <v>0.60132554275250039</v>
      </c>
      <c r="AE170" s="57">
        <f>'Premissas de Custo'!$D165*'Premissas de Custo'!AH165/1000</f>
        <v>0.60132554275250039</v>
      </c>
      <c r="AF170" s="57">
        <f>'Premissas de Custo'!$D165*'Premissas de Custo'!AI165/1000</f>
        <v>0.60132554275250039</v>
      </c>
      <c r="AG170" s="57">
        <f>'Premissas de Custo'!$D165*'Premissas de Custo'!AJ165/1000</f>
        <v>0.60132554275250039</v>
      </c>
      <c r="AH170" s="57">
        <f>'Premissas de Custo'!$D165*'Premissas de Custo'!AK165/1000</f>
        <v>0.60132554275250039</v>
      </c>
      <c r="AI170" s="57">
        <f>'Premissas de Custo'!$D165*'Premissas de Custo'!AL165/1000</f>
        <v>0.60132554275250039</v>
      </c>
      <c r="AJ170" s="57">
        <f>'Premissas de Custo'!$D165*'Premissas de Custo'!AM165/1000</f>
        <v>0.60132554275250039</v>
      </c>
      <c r="AK170" s="57">
        <f>'Premissas de Custo'!$D165*'Premissas de Custo'!AN165/1000</f>
        <v>0.60132554275250039</v>
      </c>
      <c r="AL170" s="57">
        <f>'Premissas de Custo'!$D165*'Premissas de Custo'!AO165/1000</f>
        <v>0.60132554275250039</v>
      </c>
      <c r="AM170" s="57">
        <f>'Premissas de Custo'!$D165*'Premissas de Custo'!AP165/1000</f>
        <v>0.60132554275250039</v>
      </c>
      <c r="AN170" s="57">
        <f>'Premissas de Custo'!$D165*'Premissas de Custo'!AQ165/1000</f>
        <v>0.60132554275250039</v>
      </c>
      <c r="AO170" s="57">
        <f>'Premissas de Custo'!$D165*'Premissas de Custo'!AR165/1000</f>
        <v>0.60132554275250039</v>
      </c>
      <c r="AP170" s="57">
        <f>'Premissas de Custo'!$D165*'Premissas de Custo'!AS165/1000</f>
        <v>0.60132554275250039</v>
      </c>
      <c r="AQ170" s="57">
        <f>'Premissas de Custo'!$D165*'Premissas de Custo'!AT165/1000</f>
        <v>0.60132554275250039</v>
      </c>
      <c r="AR170" s="57">
        <f>'Premissas de Custo'!$D165*'Premissas de Custo'!AU165/1000</f>
        <v>0.60132554275250039</v>
      </c>
      <c r="AS170" s="57">
        <f>'Premissas de Custo'!$D165*'Premissas de Custo'!AV165/1000</f>
        <v>0.60132554275250039</v>
      </c>
      <c r="AT170" s="57">
        <f>'Premissas de Custo'!$D165*'Premissas de Custo'!AW165/1000</f>
        <v>0.60132554275250039</v>
      </c>
      <c r="AU170" s="57">
        <f>'Premissas de Custo'!$D165*'Premissas de Custo'!AX165/1000</f>
        <v>0.60132554275250039</v>
      </c>
      <c r="AV170" s="57">
        <f>'Premissas de Custo'!$D165*'Premissas de Custo'!AY165/1000</f>
        <v>0.60132554275250039</v>
      </c>
      <c r="AW170" s="57">
        <f>'Premissas de Custo'!$D165*'Premissas de Custo'!AZ165/1000</f>
        <v>0.60132554275250039</v>
      </c>
      <c r="AX170" s="57">
        <f>'Premissas de Custo'!$D165*'Premissas de Custo'!BA165/1000</f>
        <v>0.60132554275250039</v>
      </c>
      <c r="AY170" s="57">
        <f>'Premissas de Custo'!$D165*'Premissas de Custo'!BB165/1000</f>
        <v>0.60132554275250039</v>
      </c>
      <c r="AZ170" s="57">
        <f>'Premissas de Custo'!$D165*'Premissas de Custo'!BC165/1000</f>
        <v>0.60132554275250039</v>
      </c>
      <c r="BA170" s="57">
        <f>'Premissas de Custo'!$D165*'Premissas de Custo'!BD165/1000</f>
        <v>0.60132554275250039</v>
      </c>
      <c r="BB170" s="57">
        <f>'Premissas de Custo'!$D165*'Premissas de Custo'!BE165/1000</f>
        <v>0.60132554275250039</v>
      </c>
      <c r="BC170" s="57">
        <f>'Premissas de Custo'!$D165*'Premissas de Custo'!BF165/1000</f>
        <v>0.60132554275250039</v>
      </c>
      <c r="BD170" s="57">
        <f>'Premissas de Custo'!$D165*'Premissas de Custo'!BG165/1000</f>
        <v>0.60132554275250039</v>
      </c>
      <c r="BE170" s="57">
        <f>'Premissas de Custo'!$D165*'Premissas de Custo'!BH165/1000</f>
        <v>0.60132554275250039</v>
      </c>
      <c r="BF170" s="57">
        <f>'Premissas de Custo'!$D165*'Premissas de Custo'!BI165/1000</f>
        <v>0.60132554275250039</v>
      </c>
      <c r="BG170" s="57">
        <f>'Premissas de Custo'!$D165*'Premissas de Custo'!BJ165/1000</f>
        <v>0.60132554275250039</v>
      </c>
      <c r="BH170" s="57">
        <f>'Premissas de Custo'!$D165*'Premissas de Custo'!BK165/1000</f>
        <v>0.60132554275250039</v>
      </c>
      <c r="BI170" s="57">
        <f>'Premissas de Custo'!$D165*'Premissas de Custo'!BL165/1000</f>
        <v>0.60132554275250039</v>
      </c>
      <c r="BJ170" s="57">
        <f>'Premissas de Custo'!$D165*'Premissas de Custo'!BM165/1000</f>
        <v>0.60132554275250039</v>
      </c>
      <c r="BK170" s="57">
        <f>'Premissas de Custo'!$D165*'Premissas de Custo'!BN165/1000</f>
        <v>0.60132554275250039</v>
      </c>
      <c r="BL170" s="57">
        <f>'Premissas de Custo'!$D165*'Premissas de Custo'!BO165/1000</f>
        <v>0.60132554275250039</v>
      </c>
      <c r="BM170" s="57">
        <f>'Premissas de Custo'!$D165*'Premissas de Custo'!BP165/1000</f>
        <v>0.60132554275250039</v>
      </c>
      <c r="BN170" s="57">
        <f>'Premissas de Custo'!$D165*'Premissas de Custo'!BQ165/1000</f>
        <v>0.60132554275250039</v>
      </c>
      <c r="BO170" s="57">
        <f>'Premissas de Custo'!$D165*'Premissas de Custo'!BR165/1000</f>
        <v>0.60132554275250039</v>
      </c>
      <c r="BP170" s="57">
        <f>'Premissas de Custo'!$D165*'Premissas de Custo'!BS165/1000</f>
        <v>0.60132554275250039</v>
      </c>
      <c r="BQ170" s="319"/>
    </row>
    <row r="171" spans="1:69" ht="14.4" x14ac:dyDescent="0.3">
      <c r="A171" s="66"/>
      <c r="B171" s="83" t="s">
        <v>203</v>
      </c>
      <c r="C171" s="63" t="s">
        <v>8</v>
      </c>
      <c r="D171" s="57"/>
      <c r="E171" s="57"/>
      <c r="F171" s="57"/>
      <c r="G171" s="57"/>
      <c r="H171" s="57"/>
      <c r="I171" s="57"/>
      <c r="J171" s="57"/>
      <c r="K171" s="57">
        <f>'Premissas de Custo'!$D166*'Premissas de Custo'!N166/1000</f>
        <v>0.40088369516833361</v>
      </c>
      <c r="L171" s="57">
        <f>'Premissas de Custo'!$D166*'Premissas de Custo'!O166/1000</f>
        <v>0.40088369516833361</v>
      </c>
      <c r="M171" s="57">
        <f>'Premissas de Custo'!$D166*'Premissas de Custo'!P166/1000</f>
        <v>0.40088369516833361</v>
      </c>
      <c r="N171" s="57">
        <f>'Premissas de Custo'!$D166*'Premissas de Custo'!Q166/1000</f>
        <v>0.60132554275250039</v>
      </c>
      <c r="O171" s="57">
        <f>'Premissas de Custo'!$D166*'Premissas de Custo'!R166/1000</f>
        <v>0.60132554275250039</v>
      </c>
      <c r="P171" s="57">
        <f>'Premissas de Custo'!$D166*'Premissas de Custo'!S166/1000</f>
        <v>0.60132554275250039</v>
      </c>
      <c r="Q171" s="57">
        <f>'Premissas de Custo'!$D166*'Premissas de Custo'!T166/1000</f>
        <v>0.60132554275250039</v>
      </c>
      <c r="R171" s="57">
        <f>'Premissas de Custo'!$D166*'Premissas de Custo'!U166/1000</f>
        <v>0.60132554275250039</v>
      </c>
      <c r="S171" s="57">
        <f>'Premissas de Custo'!$D166*'Premissas de Custo'!V166/1000</f>
        <v>0.60132554275250039</v>
      </c>
      <c r="T171" s="57">
        <f>'Premissas de Custo'!$D166*'Premissas de Custo'!W166/1000</f>
        <v>0.60132554275250039</v>
      </c>
      <c r="U171" s="57">
        <f>'Premissas de Custo'!$D166*'Premissas de Custo'!X166/1000</f>
        <v>0.60132554275250039</v>
      </c>
      <c r="V171" s="57">
        <f>'Premissas de Custo'!$D166*'Premissas de Custo'!Y166/1000</f>
        <v>0.60132554275250039</v>
      </c>
      <c r="W171" s="57">
        <f>'Premissas de Custo'!$D166*'Premissas de Custo'!Z166/1000</f>
        <v>0.60132554275250039</v>
      </c>
      <c r="X171" s="57">
        <f>'Premissas de Custo'!$D166*'Premissas de Custo'!AA166/1000</f>
        <v>0.60132554275250039</v>
      </c>
      <c r="Y171" s="57">
        <f>'Premissas de Custo'!$D166*'Premissas de Custo'!AB166/1000</f>
        <v>0.60132554275250039</v>
      </c>
      <c r="Z171" s="57">
        <f>'Premissas de Custo'!$D166*'Premissas de Custo'!AC166/1000</f>
        <v>0.60132554275250039</v>
      </c>
      <c r="AA171" s="57">
        <f>'Premissas de Custo'!$D166*'Premissas de Custo'!AD166/1000</f>
        <v>0.60132554275250039</v>
      </c>
      <c r="AB171" s="57">
        <f>'Premissas de Custo'!$D166*'Premissas de Custo'!AE166/1000</f>
        <v>0.60132554275250039</v>
      </c>
      <c r="AC171" s="57">
        <f>'Premissas de Custo'!$D166*'Premissas de Custo'!AF166/1000</f>
        <v>0.60132554275250039</v>
      </c>
      <c r="AD171" s="57">
        <f>'Premissas de Custo'!$D166*'Premissas de Custo'!AG166/1000</f>
        <v>0.60132554275250039</v>
      </c>
      <c r="AE171" s="57">
        <f>'Premissas de Custo'!$D166*'Premissas de Custo'!AH166/1000</f>
        <v>0.60132554275250039</v>
      </c>
      <c r="AF171" s="57">
        <f>'Premissas de Custo'!$D166*'Premissas de Custo'!AI166/1000</f>
        <v>0.60132554275250039</v>
      </c>
      <c r="AG171" s="57">
        <f>'Premissas de Custo'!$D166*'Premissas de Custo'!AJ166/1000</f>
        <v>0.60132554275250039</v>
      </c>
      <c r="AH171" s="57">
        <f>'Premissas de Custo'!$D166*'Premissas de Custo'!AK166/1000</f>
        <v>0.60132554275250039</v>
      </c>
      <c r="AI171" s="57">
        <f>'Premissas de Custo'!$D166*'Premissas de Custo'!AL166/1000</f>
        <v>0.60132554275250039</v>
      </c>
      <c r="AJ171" s="57">
        <f>'Premissas de Custo'!$D166*'Premissas de Custo'!AM166/1000</f>
        <v>0.60132554275250039</v>
      </c>
      <c r="AK171" s="57">
        <f>'Premissas de Custo'!$D166*'Premissas de Custo'!AN166/1000</f>
        <v>0.60132554275250039</v>
      </c>
      <c r="AL171" s="57">
        <f>'Premissas de Custo'!$D166*'Premissas de Custo'!AO166/1000</f>
        <v>0.60132554275250039</v>
      </c>
      <c r="AM171" s="57">
        <f>'Premissas de Custo'!$D166*'Premissas de Custo'!AP166/1000</f>
        <v>0.60132554275250039</v>
      </c>
      <c r="AN171" s="57">
        <f>'Premissas de Custo'!$D166*'Premissas de Custo'!AQ166/1000</f>
        <v>0.60132554275250039</v>
      </c>
      <c r="AO171" s="57">
        <f>'Premissas de Custo'!$D166*'Premissas de Custo'!AR166/1000</f>
        <v>0.60132554275250039</v>
      </c>
      <c r="AP171" s="57">
        <f>'Premissas de Custo'!$D166*'Premissas de Custo'!AS166/1000</f>
        <v>0.60132554275250039</v>
      </c>
      <c r="AQ171" s="57">
        <f>'Premissas de Custo'!$D166*'Premissas de Custo'!AT166/1000</f>
        <v>0.60132554275250039</v>
      </c>
      <c r="AR171" s="57">
        <f>'Premissas de Custo'!$D166*'Premissas de Custo'!AU166/1000</f>
        <v>0.60132554275250039</v>
      </c>
      <c r="AS171" s="57">
        <f>'Premissas de Custo'!$D166*'Premissas de Custo'!AV166/1000</f>
        <v>0.60132554275250039</v>
      </c>
      <c r="AT171" s="57">
        <f>'Premissas de Custo'!$D166*'Premissas de Custo'!AW166/1000</f>
        <v>0.60132554275250039</v>
      </c>
      <c r="AU171" s="57">
        <f>'Premissas de Custo'!$D166*'Premissas de Custo'!AX166/1000</f>
        <v>0.60132554275250039</v>
      </c>
      <c r="AV171" s="57">
        <f>'Premissas de Custo'!$D166*'Premissas de Custo'!AY166/1000</f>
        <v>0.60132554275250039</v>
      </c>
      <c r="AW171" s="57">
        <f>'Premissas de Custo'!$D166*'Premissas de Custo'!AZ166/1000</f>
        <v>0.60132554275250039</v>
      </c>
      <c r="AX171" s="57">
        <f>'Premissas de Custo'!$D166*'Premissas de Custo'!BA166/1000</f>
        <v>0.60132554275250039</v>
      </c>
      <c r="AY171" s="57">
        <f>'Premissas de Custo'!$D166*'Premissas de Custo'!BB166/1000</f>
        <v>0.60132554275250039</v>
      </c>
      <c r="AZ171" s="57">
        <f>'Premissas de Custo'!$D166*'Premissas de Custo'!BC166/1000</f>
        <v>0.60132554275250039</v>
      </c>
      <c r="BA171" s="57">
        <f>'Premissas de Custo'!$D166*'Premissas de Custo'!BD166/1000</f>
        <v>0.60132554275250039</v>
      </c>
      <c r="BB171" s="57">
        <f>'Premissas de Custo'!$D166*'Premissas de Custo'!BE166/1000</f>
        <v>0.60132554275250039</v>
      </c>
      <c r="BC171" s="57">
        <f>'Premissas de Custo'!$D166*'Premissas de Custo'!BF166/1000</f>
        <v>0.60132554275250039</v>
      </c>
      <c r="BD171" s="57">
        <f>'Premissas de Custo'!$D166*'Premissas de Custo'!BG166/1000</f>
        <v>0.60132554275250039</v>
      </c>
      <c r="BE171" s="57">
        <f>'Premissas de Custo'!$D166*'Premissas de Custo'!BH166/1000</f>
        <v>0.60132554275250039</v>
      </c>
      <c r="BF171" s="57">
        <f>'Premissas de Custo'!$D166*'Premissas de Custo'!BI166/1000</f>
        <v>0.60132554275250039</v>
      </c>
      <c r="BG171" s="57">
        <f>'Premissas de Custo'!$D166*'Premissas de Custo'!BJ166/1000</f>
        <v>0.60132554275250039</v>
      </c>
      <c r="BH171" s="57">
        <f>'Premissas de Custo'!$D166*'Premissas de Custo'!BK166/1000</f>
        <v>0.60132554275250039</v>
      </c>
      <c r="BI171" s="57">
        <f>'Premissas de Custo'!$D166*'Premissas de Custo'!BL166/1000</f>
        <v>0.60132554275250039</v>
      </c>
      <c r="BJ171" s="57">
        <f>'Premissas de Custo'!$D166*'Premissas de Custo'!BM166/1000</f>
        <v>0.60132554275250039</v>
      </c>
      <c r="BK171" s="57">
        <f>'Premissas de Custo'!$D166*'Premissas de Custo'!BN166/1000</f>
        <v>0.60132554275250039</v>
      </c>
      <c r="BL171" s="57">
        <f>'Premissas de Custo'!$D166*'Premissas de Custo'!BO166/1000</f>
        <v>0.60132554275250039</v>
      </c>
      <c r="BM171" s="57">
        <f>'Premissas de Custo'!$D166*'Premissas de Custo'!BP166/1000</f>
        <v>0.60132554275250039</v>
      </c>
      <c r="BN171" s="57">
        <f>'Premissas de Custo'!$D166*'Premissas de Custo'!BQ166/1000</f>
        <v>0.60132554275250039</v>
      </c>
      <c r="BO171" s="57">
        <f>'Premissas de Custo'!$D166*'Premissas de Custo'!BR166/1000</f>
        <v>0.60132554275250039</v>
      </c>
      <c r="BP171" s="57">
        <f>'Premissas de Custo'!$D166*'Premissas de Custo'!BS166/1000</f>
        <v>0.60132554275250039</v>
      </c>
      <c r="BQ171" s="319"/>
    </row>
    <row r="172" spans="1:69" ht="14.4" x14ac:dyDescent="0.3">
      <c r="A172" s="66"/>
      <c r="B172" s="82" t="s">
        <v>204</v>
      </c>
      <c r="C172" s="63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319"/>
    </row>
    <row r="173" spans="1:69" ht="14.4" x14ac:dyDescent="0.3">
      <c r="A173" s="66"/>
      <c r="B173" s="83" t="s">
        <v>205</v>
      </c>
      <c r="C173" s="63" t="s">
        <v>8</v>
      </c>
      <c r="D173" s="57"/>
      <c r="E173" s="57"/>
      <c r="F173" s="57"/>
      <c r="G173" s="57"/>
      <c r="H173" s="57"/>
      <c r="I173" s="57"/>
      <c r="J173" s="57"/>
      <c r="K173" s="57">
        <f>'Premissas de Custo'!$D168*'Premissas de Custo'!N168/1000</f>
        <v>0.54485490684657656</v>
      </c>
      <c r="L173" s="57">
        <f>'Premissas de Custo'!$D168*'Premissas de Custo'!O168/1000</f>
        <v>0.54485490684657656</v>
      </c>
      <c r="M173" s="57">
        <f>'Premissas de Custo'!$D168*'Premissas de Custo'!P168/1000</f>
        <v>0.54485490684657656</v>
      </c>
      <c r="N173" s="57">
        <f>'Premissas de Custo'!$D168*'Premissas de Custo'!Q168/1000</f>
        <v>0.54485490684657656</v>
      </c>
      <c r="O173" s="57">
        <f>'Premissas de Custo'!$D168*'Premissas de Custo'!R168/1000</f>
        <v>0.54485490684657656</v>
      </c>
      <c r="P173" s="57">
        <f>'Premissas de Custo'!$D168*'Premissas de Custo'!S168/1000</f>
        <v>0.54485490684657656</v>
      </c>
      <c r="Q173" s="57">
        <f>'Premissas de Custo'!$D168*'Premissas de Custo'!T168/1000</f>
        <v>0.54485490684657656</v>
      </c>
      <c r="R173" s="57">
        <f>'Premissas de Custo'!$D168*'Premissas de Custo'!U168/1000</f>
        <v>0.54485490684657656</v>
      </c>
      <c r="S173" s="57">
        <f>'Premissas de Custo'!$D168*'Premissas de Custo'!V168/1000</f>
        <v>0.54485490684657656</v>
      </c>
      <c r="T173" s="57">
        <f>'Premissas de Custo'!$D168*'Premissas de Custo'!W168/1000</f>
        <v>0.54485490684657656</v>
      </c>
      <c r="U173" s="57">
        <f>'Premissas de Custo'!$D168*'Premissas de Custo'!X168/1000</f>
        <v>0.54485490684657656</v>
      </c>
      <c r="V173" s="57">
        <f>'Premissas de Custo'!$D168*'Premissas de Custo'!Y168/1000</f>
        <v>0.54485490684657656</v>
      </c>
      <c r="W173" s="57">
        <f>'Premissas de Custo'!$D168*'Premissas de Custo'!Z168/1000</f>
        <v>0.54485490684657656</v>
      </c>
      <c r="X173" s="57">
        <f>'Premissas de Custo'!$D168*'Premissas de Custo'!AA168/1000</f>
        <v>0.54485490684657656</v>
      </c>
      <c r="Y173" s="57">
        <f>'Premissas de Custo'!$D168*'Premissas de Custo'!AB168/1000</f>
        <v>0.54485490684657656</v>
      </c>
      <c r="Z173" s="57">
        <f>'Premissas de Custo'!$D168*'Premissas de Custo'!AC168/1000</f>
        <v>0.54485490684657656</v>
      </c>
      <c r="AA173" s="57">
        <f>'Premissas de Custo'!$D168*'Premissas de Custo'!AD168/1000</f>
        <v>0.54485490684657656</v>
      </c>
      <c r="AB173" s="57">
        <f>'Premissas de Custo'!$D168*'Premissas de Custo'!AE168/1000</f>
        <v>0.54485490684657656</v>
      </c>
      <c r="AC173" s="57">
        <f>'Premissas de Custo'!$D168*'Premissas de Custo'!AF168/1000</f>
        <v>0.54485490684657656</v>
      </c>
      <c r="AD173" s="57">
        <f>'Premissas de Custo'!$D168*'Premissas de Custo'!AG168/1000</f>
        <v>0.54485490684657656</v>
      </c>
      <c r="AE173" s="57">
        <f>'Premissas de Custo'!$D168*'Premissas de Custo'!AH168/1000</f>
        <v>0.54485490684657656</v>
      </c>
      <c r="AF173" s="57">
        <f>'Premissas de Custo'!$D168*'Premissas de Custo'!AI168/1000</f>
        <v>0.54485490684657656</v>
      </c>
      <c r="AG173" s="57">
        <f>'Premissas de Custo'!$D168*'Premissas de Custo'!AJ168/1000</f>
        <v>0.54485490684657656</v>
      </c>
      <c r="AH173" s="57">
        <f>'Premissas de Custo'!$D168*'Premissas de Custo'!AK168/1000</f>
        <v>0.54485490684657656</v>
      </c>
      <c r="AI173" s="57">
        <f>'Premissas de Custo'!$D168*'Premissas de Custo'!AL168/1000</f>
        <v>0.54485490684657656</v>
      </c>
      <c r="AJ173" s="57">
        <f>'Premissas de Custo'!$D168*'Premissas de Custo'!AM168/1000</f>
        <v>0.54485490684657656</v>
      </c>
      <c r="AK173" s="57">
        <f>'Premissas de Custo'!$D168*'Premissas de Custo'!AN168/1000</f>
        <v>0.54485490684657656</v>
      </c>
      <c r="AL173" s="57">
        <f>'Premissas de Custo'!$D168*'Premissas de Custo'!AO168/1000</f>
        <v>0.54485490684657656</v>
      </c>
      <c r="AM173" s="57">
        <f>'Premissas de Custo'!$D168*'Premissas de Custo'!AP168/1000</f>
        <v>0.54485490684657656</v>
      </c>
      <c r="AN173" s="57">
        <f>'Premissas de Custo'!$D168*'Premissas de Custo'!AQ168/1000</f>
        <v>0.54485490684657656</v>
      </c>
      <c r="AO173" s="57">
        <f>'Premissas de Custo'!$D168*'Premissas de Custo'!AR168/1000</f>
        <v>0.54485490684657656</v>
      </c>
      <c r="AP173" s="57">
        <f>'Premissas de Custo'!$D168*'Premissas de Custo'!AS168/1000</f>
        <v>0.54485490684657656</v>
      </c>
      <c r="AQ173" s="57">
        <f>'Premissas de Custo'!$D168*'Premissas de Custo'!AT168/1000</f>
        <v>0.54485490684657656</v>
      </c>
      <c r="AR173" s="57">
        <f>'Premissas de Custo'!$D168*'Premissas de Custo'!AU168/1000</f>
        <v>0.54485490684657656</v>
      </c>
      <c r="AS173" s="57">
        <f>'Premissas de Custo'!$D168*'Premissas de Custo'!AV168/1000</f>
        <v>0.54485490684657656</v>
      </c>
      <c r="AT173" s="57">
        <f>'Premissas de Custo'!$D168*'Premissas de Custo'!AW168/1000</f>
        <v>0.54485490684657656</v>
      </c>
      <c r="AU173" s="57">
        <f>'Premissas de Custo'!$D168*'Premissas de Custo'!AX168/1000</f>
        <v>0.54485490684657656</v>
      </c>
      <c r="AV173" s="57">
        <f>'Premissas de Custo'!$D168*'Premissas de Custo'!AY168/1000</f>
        <v>0.54485490684657656</v>
      </c>
      <c r="AW173" s="57">
        <f>'Premissas de Custo'!$D168*'Premissas de Custo'!AZ168/1000</f>
        <v>0.54485490684657656</v>
      </c>
      <c r="AX173" s="57">
        <f>'Premissas de Custo'!$D168*'Premissas de Custo'!BA168/1000</f>
        <v>0.54485490684657656</v>
      </c>
      <c r="AY173" s="57">
        <f>'Premissas de Custo'!$D168*'Premissas de Custo'!BB168/1000</f>
        <v>0.54485490684657656</v>
      </c>
      <c r="AZ173" s="57">
        <f>'Premissas de Custo'!$D168*'Premissas de Custo'!BC168/1000</f>
        <v>0.54485490684657656</v>
      </c>
      <c r="BA173" s="57">
        <f>'Premissas de Custo'!$D168*'Premissas de Custo'!BD168/1000</f>
        <v>0.54485490684657656</v>
      </c>
      <c r="BB173" s="57">
        <f>'Premissas de Custo'!$D168*'Premissas de Custo'!BE168/1000</f>
        <v>0.54485490684657656</v>
      </c>
      <c r="BC173" s="57">
        <f>'Premissas de Custo'!$D168*'Premissas de Custo'!BF168/1000</f>
        <v>0.54485490684657656</v>
      </c>
      <c r="BD173" s="57">
        <f>'Premissas de Custo'!$D168*'Premissas de Custo'!BG168/1000</f>
        <v>0.54485490684657656</v>
      </c>
      <c r="BE173" s="57">
        <f>'Premissas de Custo'!$D168*'Premissas de Custo'!BH168/1000</f>
        <v>0.54485490684657656</v>
      </c>
      <c r="BF173" s="57">
        <f>'Premissas de Custo'!$D168*'Premissas de Custo'!BI168/1000</f>
        <v>0.54485490684657656</v>
      </c>
      <c r="BG173" s="57">
        <f>'Premissas de Custo'!$D168*'Premissas de Custo'!BJ168/1000</f>
        <v>0.54485490684657656</v>
      </c>
      <c r="BH173" s="57">
        <f>'Premissas de Custo'!$D168*'Premissas de Custo'!BK168/1000</f>
        <v>0.54485490684657656</v>
      </c>
      <c r="BI173" s="57">
        <f>'Premissas de Custo'!$D168*'Premissas de Custo'!BL168/1000</f>
        <v>0.54485490684657656</v>
      </c>
      <c r="BJ173" s="57">
        <f>'Premissas de Custo'!$D168*'Premissas de Custo'!BM168/1000</f>
        <v>0.54485490684657656</v>
      </c>
      <c r="BK173" s="57">
        <f>'Premissas de Custo'!$D168*'Premissas de Custo'!BN168/1000</f>
        <v>0.54485490684657656</v>
      </c>
      <c r="BL173" s="57">
        <f>'Premissas de Custo'!$D168*'Premissas de Custo'!BO168/1000</f>
        <v>0.54485490684657656</v>
      </c>
      <c r="BM173" s="57">
        <f>'Premissas de Custo'!$D168*'Premissas de Custo'!BP168/1000</f>
        <v>0.54485490684657656</v>
      </c>
      <c r="BN173" s="57">
        <f>'Premissas de Custo'!$D168*'Premissas de Custo'!BQ168/1000</f>
        <v>0.54485490684657656</v>
      </c>
      <c r="BO173" s="57">
        <f>'Premissas de Custo'!$D168*'Premissas de Custo'!BR168/1000</f>
        <v>0.54485490684657656</v>
      </c>
      <c r="BP173" s="57">
        <f>'Premissas de Custo'!$D168*'Premissas de Custo'!BS168/1000</f>
        <v>0.54485490684657656</v>
      </c>
      <c r="BQ173" s="319"/>
    </row>
    <row r="174" spans="1:69" ht="14.4" x14ac:dyDescent="0.3">
      <c r="A174" s="66"/>
      <c r="B174" s="83" t="s">
        <v>206</v>
      </c>
      <c r="C174" s="63" t="s">
        <v>8</v>
      </c>
      <c r="D174" s="57"/>
      <c r="E174" s="57"/>
      <c r="F174" s="57"/>
      <c r="G174" s="57"/>
      <c r="H174" s="57"/>
      <c r="I174" s="57"/>
      <c r="J174" s="57"/>
      <c r="K174" s="57">
        <f>'Premissas de Custo'!$D169*'Premissas de Custo'!N169/1000</f>
        <v>0.21080072877134368</v>
      </c>
      <c r="L174" s="57">
        <f>'Premissas de Custo'!$D169*'Premissas de Custo'!O169/1000</f>
        <v>0.21080072877134368</v>
      </c>
      <c r="M174" s="57">
        <f>'Premissas de Custo'!$D169*'Premissas de Custo'!P169/1000</f>
        <v>0.21080072877134368</v>
      </c>
      <c r="N174" s="57">
        <f>'Premissas de Custo'!$D169*'Premissas de Custo'!Q169/1000</f>
        <v>0.21080072877134368</v>
      </c>
      <c r="O174" s="57">
        <f>'Premissas de Custo'!$D169*'Premissas de Custo'!R169/1000</f>
        <v>0.21080072877134368</v>
      </c>
      <c r="P174" s="57">
        <f>'Premissas de Custo'!$D169*'Premissas de Custo'!S169/1000</f>
        <v>0.21080072877134368</v>
      </c>
      <c r="Q174" s="57">
        <f>'Premissas de Custo'!$D169*'Premissas de Custo'!T169/1000</f>
        <v>0.21080072877134368</v>
      </c>
      <c r="R174" s="57">
        <f>'Premissas de Custo'!$D169*'Premissas de Custo'!U169/1000</f>
        <v>0.21080072877134368</v>
      </c>
      <c r="S174" s="57">
        <f>'Premissas de Custo'!$D169*'Premissas de Custo'!V169/1000</f>
        <v>0.21080072877134368</v>
      </c>
      <c r="T174" s="57">
        <f>'Premissas de Custo'!$D169*'Premissas de Custo'!W169/1000</f>
        <v>0.21080072877134368</v>
      </c>
      <c r="U174" s="57">
        <f>'Premissas de Custo'!$D169*'Premissas de Custo'!X169/1000</f>
        <v>0.21080072877134368</v>
      </c>
      <c r="V174" s="57">
        <f>'Premissas de Custo'!$D169*'Premissas de Custo'!Y169/1000</f>
        <v>0.21080072877134368</v>
      </c>
      <c r="W174" s="57">
        <f>'Premissas de Custo'!$D169*'Premissas de Custo'!Z169/1000</f>
        <v>0.21080072877134368</v>
      </c>
      <c r="X174" s="57">
        <f>'Premissas de Custo'!$D169*'Premissas de Custo'!AA169/1000</f>
        <v>0.21080072877134368</v>
      </c>
      <c r="Y174" s="57">
        <f>'Premissas de Custo'!$D169*'Premissas de Custo'!AB169/1000</f>
        <v>0.21080072877134368</v>
      </c>
      <c r="Z174" s="57">
        <f>'Premissas de Custo'!$D169*'Premissas de Custo'!AC169/1000</f>
        <v>0.21080072877134368</v>
      </c>
      <c r="AA174" s="57">
        <f>'Premissas de Custo'!$D169*'Premissas de Custo'!AD169/1000</f>
        <v>0.21080072877134368</v>
      </c>
      <c r="AB174" s="57">
        <f>'Premissas de Custo'!$D169*'Premissas de Custo'!AE169/1000</f>
        <v>0.21080072877134368</v>
      </c>
      <c r="AC174" s="57">
        <f>'Premissas de Custo'!$D169*'Premissas de Custo'!AF169/1000</f>
        <v>0.21080072877134368</v>
      </c>
      <c r="AD174" s="57">
        <f>'Premissas de Custo'!$D169*'Premissas de Custo'!AG169/1000</f>
        <v>0.21080072877134368</v>
      </c>
      <c r="AE174" s="57">
        <f>'Premissas de Custo'!$D169*'Premissas de Custo'!AH169/1000</f>
        <v>0.21080072877134368</v>
      </c>
      <c r="AF174" s="57">
        <f>'Premissas de Custo'!$D169*'Premissas de Custo'!AI169/1000</f>
        <v>0.21080072877134368</v>
      </c>
      <c r="AG174" s="57">
        <f>'Premissas de Custo'!$D169*'Premissas de Custo'!AJ169/1000</f>
        <v>0.21080072877134368</v>
      </c>
      <c r="AH174" s="57">
        <f>'Premissas de Custo'!$D169*'Premissas de Custo'!AK169/1000</f>
        <v>0.21080072877134368</v>
      </c>
      <c r="AI174" s="57">
        <f>'Premissas de Custo'!$D169*'Premissas de Custo'!AL169/1000</f>
        <v>0.21080072877134368</v>
      </c>
      <c r="AJ174" s="57">
        <f>'Premissas de Custo'!$D169*'Premissas de Custo'!AM169/1000</f>
        <v>0.21080072877134368</v>
      </c>
      <c r="AK174" s="57">
        <f>'Premissas de Custo'!$D169*'Premissas de Custo'!AN169/1000</f>
        <v>0.21080072877134368</v>
      </c>
      <c r="AL174" s="57">
        <f>'Premissas de Custo'!$D169*'Premissas de Custo'!AO169/1000</f>
        <v>0.21080072877134368</v>
      </c>
      <c r="AM174" s="57">
        <f>'Premissas de Custo'!$D169*'Premissas de Custo'!AP169/1000</f>
        <v>0.21080072877134368</v>
      </c>
      <c r="AN174" s="57">
        <f>'Premissas de Custo'!$D169*'Premissas de Custo'!AQ169/1000</f>
        <v>0.21080072877134368</v>
      </c>
      <c r="AO174" s="57">
        <f>'Premissas de Custo'!$D169*'Premissas de Custo'!AR169/1000</f>
        <v>0.21080072877134368</v>
      </c>
      <c r="AP174" s="57">
        <f>'Premissas de Custo'!$D169*'Premissas de Custo'!AS169/1000</f>
        <v>0.21080072877134368</v>
      </c>
      <c r="AQ174" s="57">
        <f>'Premissas de Custo'!$D169*'Premissas de Custo'!AT169/1000</f>
        <v>0.21080072877134368</v>
      </c>
      <c r="AR174" s="57">
        <f>'Premissas de Custo'!$D169*'Premissas de Custo'!AU169/1000</f>
        <v>0.21080072877134368</v>
      </c>
      <c r="AS174" s="57">
        <f>'Premissas de Custo'!$D169*'Premissas de Custo'!AV169/1000</f>
        <v>0.21080072877134368</v>
      </c>
      <c r="AT174" s="57">
        <f>'Premissas de Custo'!$D169*'Premissas de Custo'!AW169/1000</f>
        <v>0.21080072877134368</v>
      </c>
      <c r="AU174" s="57">
        <f>'Premissas de Custo'!$D169*'Premissas de Custo'!AX169/1000</f>
        <v>0.21080072877134368</v>
      </c>
      <c r="AV174" s="57">
        <f>'Premissas de Custo'!$D169*'Premissas de Custo'!AY169/1000</f>
        <v>0.21080072877134368</v>
      </c>
      <c r="AW174" s="57">
        <f>'Premissas de Custo'!$D169*'Premissas de Custo'!AZ169/1000</f>
        <v>0.21080072877134368</v>
      </c>
      <c r="AX174" s="57">
        <f>'Premissas de Custo'!$D169*'Premissas de Custo'!BA169/1000</f>
        <v>0.21080072877134368</v>
      </c>
      <c r="AY174" s="57">
        <f>'Premissas de Custo'!$D169*'Premissas de Custo'!BB169/1000</f>
        <v>0.21080072877134368</v>
      </c>
      <c r="AZ174" s="57">
        <f>'Premissas de Custo'!$D169*'Premissas de Custo'!BC169/1000</f>
        <v>0.21080072877134368</v>
      </c>
      <c r="BA174" s="57">
        <f>'Premissas de Custo'!$D169*'Premissas de Custo'!BD169/1000</f>
        <v>0.21080072877134368</v>
      </c>
      <c r="BB174" s="57">
        <f>'Premissas de Custo'!$D169*'Premissas de Custo'!BE169/1000</f>
        <v>0.21080072877134368</v>
      </c>
      <c r="BC174" s="57">
        <f>'Premissas de Custo'!$D169*'Premissas de Custo'!BF169/1000</f>
        <v>0.21080072877134368</v>
      </c>
      <c r="BD174" s="57">
        <f>'Premissas de Custo'!$D169*'Premissas de Custo'!BG169/1000</f>
        <v>0.21080072877134368</v>
      </c>
      <c r="BE174" s="57">
        <f>'Premissas de Custo'!$D169*'Premissas de Custo'!BH169/1000</f>
        <v>0.21080072877134368</v>
      </c>
      <c r="BF174" s="57">
        <f>'Premissas de Custo'!$D169*'Premissas de Custo'!BI169/1000</f>
        <v>0.21080072877134368</v>
      </c>
      <c r="BG174" s="57">
        <f>'Premissas de Custo'!$D169*'Premissas de Custo'!BJ169/1000</f>
        <v>0.21080072877134368</v>
      </c>
      <c r="BH174" s="57">
        <f>'Premissas de Custo'!$D169*'Premissas de Custo'!BK169/1000</f>
        <v>0.21080072877134368</v>
      </c>
      <c r="BI174" s="57">
        <f>'Premissas de Custo'!$D169*'Premissas de Custo'!BL169/1000</f>
        <v>0.21080072877134368</v>
      </c>
      <c r="BJ174" s="57">
        <f>'Premissas de Custo'!$D169*'Premissas de Custo'!BM169/1000</f>
        <v>0.21080072877134368</v>
      </c>
      <c r="BK174" s="57">
        <f>'Premissas de Custo'!$D169*'Premissas de Custo'!BN169/1000</f>
        <v>0.21080072877134368</v>
      </c>
      <c r="BL174" s="57">
        <f>'Premissas de Custo'!$D169*'Premissas de Custo'!BO169/1000</f>
        <v>0.21080072877134368</v>
      </c>
      <c r="BM174" s="57">
        <f>'Premissas de Custo'!$D169*'Premissas de Custo'!BP169/1000</f>
        <v>0.21080072877134368</v>
      </c>
      <c r="BN174" s="57">
        <f>'Premissas de Custo'!$D169*'Premissas de Custo'!BQ169/1000</f>
        <v>0.21080072877134368</v>
      </c>
      <c r="BO174" s="57">
        <f>'Premissas de Custo'!$D169*'Premissas de Custo'!BR169/1000</f>
        <v>0.21080072877134368</v>
      </c>
      <c r="BP174" s="57">
        <f>'Premissas de Custo'!$D169*'Premissas de Custo'!BS169/1000</f>
        <v>0.21080072877134368</v>
      </c>
      <c r="BQ174" s="319"/>
    </row>
    <row r="175" spans="1:69" ht="14.4" x14ac:dyDescent="0.3">
      <c r="A175" s="66"/>
      <c r="B175" s="83" t="s">
        <v>207</v>
      </c>
      <c r="C175" s="63" t="s">
        <v>8</v>
      </c>
      <c r="D175" s="57"/>
      <c r="E175" s="57"/>
      <c r="F175" s="57"/>
      <c r="G175" s="57"/>
      <c r="H175" s="57"/>
      <c r="I175" s="57"/>
      <c r="J175" s="57"/>
      <c r="K175" s="57">
        <f>'Premissas de Custo'!$D170*'Premissas de Custo'!N170/1000</f>
        <v>0.40088369516833361</v>
      </c>
      <c r="L175" s="57">
        <f>'Premissas de Custo'!$D170*'Premissas de Custo'!O170/1000</f>
        <v>0.40088369516833361</v>
      </c>
      <c r="M175" s="57">
        <f>'Premissas de Custo'!$D170*'Premissas de Custo'!P170/1000</f>
        <v>0.40088369516833361</v>
      </c>
      <c r="N175" s="57">
        <f>'Premissas de Custo'!$D170*'Premissas de Custo'!Q170/1000</f>
        <v>0.60132554275250039</v>
      </c>
      <c r="O175" s="57">
        <f>'Premissas de Custo'!$D170*'Premissas de Custo'!R170/1000</f>
        <v>0.60132554275250039</v>
      </c>
      <c r="P175" s="57">
        <f>'Premissas de Custo'!$D170*'Premissas de Custo'!S170/1000</f>
        <v>0.60132554275250039</v>
      </c>
      <c r="Q175" s="57">
        <f>'Premissas de Custo'!$D170*'Premissas de Custo'!T170/1000</f>
        <v>0.60132554275250039</v>
      </c>
      <c r="R175" s="57">
        <f>'Premissas de Custo'!$D170*'Premissas de Custo'!U170/1000</f>
        <v>0.60132554275250039</v>
      </c>
      <c r="S175" s="57">
        <f>'Premissas de Custo'!$D170*'Premissas de Custo'!V170/1000</f>
        <v>0.60132554275250039</v>
      </c>
      <c r="T175" s="57">
        <f>'Premissas de Custo'!$D170*'Premissas de Custo'!W170/1000</f>
        <v>0.60132554275250039</v>
      </c>
      <c r="U175" s="57">
        <f>'Premissas de Custo'!$D170*'Premissas de Custo'!X170/1000</f>
        <v>0.60132554275250039</v>
      </c>
      <c r="V175" s="57">
        <f>'Premissas de Custo'!$D170*'Premissas de Custo'!Y170/1000</f>
        <v>0.60132554275250039</v>
      </c>
      <c r="W175" s="57">
        <f>'Premissas de Custo'!$D170*'Premissas de Custo'!Z170/1000</f>
        <v>0.60132554275250039</v>
      </c>
      <c r="X175" s="57">
        <f>'Premissas de Custo'!$D170*'Premissas de Custo'!AA170/1000</f>
        <v>0.60132554275250039</v>
      </c>
      <c r="Y175" s="57">
        <f>'Premissas de Custo'!$D170*'Premissas de Custo'!AB170/1000</f>
        <v>0.60132554275250039</v>
      </c>
      <c r="Z175" s="57">
        <f>'Premissas de Custo'!$D170*'Premissas de Custo'!AC170/1000</f>
        <v>0.60132554275250039</v>
      </c>
      <c r="AA175" s="57">
        <f>'Premissas de Custo'!$D170*'Premissas de Custo'!AD170/1000</f>
        <v>0.60132554275250039</v>
      </c>
      <c r="AB175" s="57">
        <f>'Premissas de Custo'!$D170*'Premissas de Custo'!AE170/1000</f>
        <v>0.60132554275250039</v>
      </c>
      <c r="AC175" s="57">
        <f>'Premissas de Custo'!$D170*'Premissas de Custo'!AF170/1000</f>
        <v>0.60132554275250039</v>
      </c>
      <c r="AD175" s="57">
        <f>'Premissas de Custo'!$D170*'Premissas de Custo'!AG170/1000</f>
        <v>0.60132554275250039</v>
      </c>
      <c r="AE175" s="57">
        <f>'Premissas de Custo'!$D170*'Premissas de Custo'!AH170/1000</f>
        <v>0.60132554275250039</v>
      </c>
      <c r="AF175" s="57">
        <f>'Premissas de Custo'!$D170*'Premissas de Custo'!AI170/1000</f>
        <v>0.60132554275250039</v>
      </c>
      <c r="AG175" s="57">
        <f>'Premissas de Custo'!$D170*'Premissas de Custo'!AJ170/1000</f>
        <v>0.60132554275250039</v>
      </c>
      <c r="AH175" s="57">
        <f>'Premissas de Custo'!$D170*'Premissas de Custo'!AK170/1000</f>
        <v>0.60132554275250039</v>
      </c>
      <c r="AI175" s="57">
        <f>'Premissas de Custo'!$D170*'Premissas de Custo'!AL170/1000</f>
        <v>0.60132554275250039</v>
      </c>
      <c r="AJ175" s="57">
        <f>'Premissas de Custo'!$D170*'Premissas de Custo'!AM170/1000</f>
        <v>0.60132554275250039</v>
      </c>
      <c r="AK175" s="57">
        <f>'Premissas de Custo'!$D170*'Premissas de Custo'!AN170/1000</f>
        <v>0.60132554275250039</v>
      </c>
      <c r="AL175" s="57">
        <f>'Premissas de Custo'!$D170*'Premissas de Custo'!AO170/1000</f>
        <v>0.60132554275250039</v>
      </c>
      <c r="AM175" s="57">
        <f>'Premissas de Custo'!$D170*'Premissas de Custo'!AP170/1000</f>
        <v>0.60132554275250039</v>
      </c>
      <c r="AN175" s="57">
        <f>'Premissas de Custo'!$D170*'Premissas de Custo'!AQ170/1000</f>
        <v>0.60132554275250039</v>
      </c>
      <c r="AO175" s="57">
        <f>'Premissas de Custo'!$D170*'Premissas de Custo'!AR170/1000</f>
        <v>0.60132554275250039</v>
      </c>
      <c r="AP175" s="57">
        <f>'Premissas de Custo'!$D170*'Premissas de Custo'!AS170/1000</f>
        <v>0.60132554275250039</v>
      </c>
      <c r="AQ175" s="57">
        <f>'Premissas de Custo'!$D170*'Premissas de Custo'!AT170/1000</f>
        <v>0.60132554275250039</v>
      </c>
      <c r="AR175" s="57">
        <f>'Premissas de Custo'!$D170*'Premissas de Custo'!AU170/1000</f>
        <v>0.60132554275250039</v>
      </c>
      <c r="AS175" s="57">
        <f>'Premissas de Custo'!$D170*'Premissas de Custo'!AV170/1000</f>
        <v>0.60132554275250039</v>
      </c>
      <c r="AT175" s="57">
        <f>'Premissas de Custo'!$D170*'Premissas de Custo'!AW170/1000</f>
        <v>0.60132554275250039</v>
      </c>
      <c r="AU175" s="57">
        <f>'Premissas de Custo'!$D170*'Premissas de Custo'!AX170/1000</f>
        <v>0.60132554275250039</v>
      </c>
      <c r="AV175" s="57">
        <f>'Premissas de Custo'!$D170*'Premissas de Custo'!AY170/1000</f>
        <v>0.60132554275250039</v>
      </c>
      <c r="AW175" s="57">
        <f>'Premissas de Custo'!$D170*'Premissas de Custo'!AZ170/1000</f>
        <v>0.60132554275250039</v>
      </c>
      <c r="AX175" s="57">
        <f>'Premissas de Custo'!$D170*'Premissas de Custo'!BA170/1000</f>
        <v>0.60132554275250039</v>
      </c>
      <c r="AY175" s="57">
        <f>'Premissas de Custo'!$D170*'Premissas de Custo'!BB170/1000</f>
        <v>0.60132554275250039</v>
      </c>
      <c r="AZ175" s="57">
        <f>'Premissas de Custo'!$D170*'Premissas de Custo'!BC170/1000</f>
        <v>0.60132554275250039</v>
      </c>
      <c r="BA175" s="57">
        <f>'Premissas de Custo'!$D170*'Premissas de Custo'!BD170/1000</f>
        <v>0.60132554275250039</v>
      </c>
      <c r="BB175" s="57">
        <f>'Premissas de Custo'!$D170*'Premissas de Custo'!BE170/1000</f>
        <v>0.60132554275250039</v>
      </c>
      <c r="BC175" s="57">
        <f>'Premissas de Custo'!$D170*'Premissas de Custo'!BF170/1000</f>
        <v>0.60132554275250039</v>
      </c>
      <c r="BD175" s="57">
        <f>'Premissas de Custo'!$D170*'Premissas de Custo'!BG170/1000</f>
        <v>0.60132554275250039</v>
      </c>
      <c r="BE175" s="57">
        <f>'Premissas de Custo'!$D170*'Premissas de Custo'!BH170/1000</f>
        <v>0.60132554275250039</v>
      </c>
      <c r="BF175" s="57">
        <f>'Premissas de Custo'!$D170*'Premissas de Custo'!BI170/1000</f>
        <v>0.60132554275250039</v>
      </c>
      <c r="BG175" s="57">
        <f>'Premissas de Custo'!$D170*'Premissas de Custo'!BJ170/1000</f>
        <v>0.60132554275250039</v>
      </c>
      <c r="BH175" s="57">
        <f>'Premissas de Custo'!$D170*'Premissas de Custo'!BK170/1000</f>
        <v>0.60132554275250039</v>
      </c>
      <c r="BI175" s="57">
        <f>'Premissas de Custo'!$D170*'Premissas de Custo'!BL170/1000</f>
        <v>0.60132554275250039</v>
      </c>
      <c r="BJ175" s="57">
        <f>'Premissas de Custo'!$D170*'Premissas de Custo'!BM170/1000</f>
        <v>0.60132554275250039</v>
      </c>
      <c r="BK175" s="57">
        <f>'Premissas de Custo'!$D170*'Premissas de Custo'!BN170/1000</f>
        <v>0.60132554275250039</v>
      </c>
      <c r="BL175" s="57">
        <f>'Premissas de Custo'!$D170*'Premissas de Custo'!BO170/1000</f>
        <v>0.60132554275250039</v>
      </c>
      <c r="BM175" s="57">
        <f>'Premissas de Custo'!$D170*'Premissas de Custo'!BP170/1000</f>
        <v>0.60132554275250039</v>
      </c>
      <c r="BN175" s="57">
        <f>'Premissas de Custo'!$D170*'Premissas de Custo'!BQ170/1000</f>
        <v>0.60132554275250039</v>
      </c>
      <c r="BO175" s="57">
        <f>'Premissas de Custo'!$D170*'Premissas de Custo'!BR170/1000</f>
        <v>0.60132554275250039</v>
      </c>
      <c r="BP175" s="57">
        <f>'Premissas de Custo'!$D170*'Premissas de Custo'!BS170/1000</f>
        <v>0.60132554275250039</v>
      </c>
      <c r="BQ175" s="319"/>
    </row>
    <row r="176" spans="1:69" ht="14.4" x14ac:dyDescent="0.3">
      <c r="A176" s="66"/>
      <c r="B176" s="83" t="s">
        <v>132</v>
      </c>
      <c r="C176" s="63" t="s">
        <v>8</v>
      </c>
      <c r="D176" s="57"/>
      <c r="E176" s="57"/>
      <c r="F176" s="57"/>
      <c r="G176" s="57"/>
      <c r="H176" s="57"/>
      <c r="I176" s="57"/>
      <c r="J176" s="57"/>
      <c r="K176" s="57">
        <f>'Premissas de Custo'!$D171*'Premissas de Custo'!N171/1000</f>
        <v>0.40088369516833361</v>
      </c>
      <c r="L176" s="57">
        <f>'Premissas de Custo'!$D171*'Premissas de Custo'!O171/1000</f>
        <v>0.40088369516833361</v>
      </c>
      <c r="M176" s="57">
        <f>'Premissas de Custo'!$D171*'Premissas de Custo'!P171/1000</f>
        <v>0.40088369516833361</v>
      </c>
      <c r="N176" s="57">
        <f>'Premissas de Custo'!$D171*'Premissas de Custo'!Q171/1000</f>
        <v>0.60132554275250039</v>
      </c>
      <c r="O176" s="57">
        <f>'Premissas de Custo'!$D171*'Premissas de Custo'!R171/1000</f>
        <v>0.60132554275250039</v>
      </c>
      <c r="P176" s="57">
        <f>'Premissas de Custo'!$D171*'Premissas de Custo'!S171/1000</f>
        <v>0.60132554275250039</v>
      </c>
      <c r="Q176" s="57">
        <f>'Premissas de Custo'!$D171*'Premissas de Custo'!T171/1000</f>
        <v>0.60132554275250039</v>
      </c>
      <c r="R176" s="57">
        <f>'Premissas de Custo'!$D171*'Premissas de Custo'!U171/1000</f>
        <v>0.60132554275250039</v>
      </c>
      <c r="S176" s="57">
        <f>'Premissas de Custo'!$D171*'Premissas de Custo'!V171/1000</f>
        <v>0.60132554275250039</v>
      </c>
      <c r="T176" s="57">
        <f>'Premissas de Custo'!$D171*'Premissas de Custo'!W171/1000</f>
        <v>0.60132554275250039</v>
      </c>
      <c r="U176" s="57">
        <f>'Premissas de Custo'!$D171*'Premissas de Custo'!X171/1000</f>
        <v>0.60132554275250039</v>
      </c>
      <c r="V176" s="57">
        <f>'Premissas de Custo'!$D171*'Premissas de Custo'!Y171/1000</f>
        <v>0.60132554275250039</v>
      </c>
      <c r="W176" s="57">
        <f>'Premissas de Custo'!$D171*'Premissas de Custo'!Z171/1000</f>
        <v>0.60132554275250039</v>
      </c>
      <c r="X176" s="57">
        <f>'Premissas de Custo'!$D171*'Premissas de Custo'!AA171/1000</f>
        <v>0.60132554275250039</v>
      </c>
      <c r="Y176" s="57">
        <f>'Premissas de Custo'!$D171*'Premissas de Custo'!AB171/1000</f>
        <v>0.60132554275250039</v>
      </c>
      <c r="Z176" s="57">
        <f>'Premissas de Custo'!$D171*'Premissas de Custo'!AC171/1000</f>
        <v>0.60132554275250039</v>
      </c>
      <c r="AA176" s="57">
        <f>'Premissas de Custo'!$D171*'Premissas de Custo'!AD171/1000</f>
        <v>0.60132554275250039</v>
      </c>
      <c r="AB176" s="57">
        <f>'Premissas de Custo'!$D171*'Premissas de Custo'!AE171/1000</f>
        <v>0.60132554275250039</v>
      </c>
      <c r="AC176" s="57">
        <f>'Premissas de Custo'!$D171*'Premissas de Custo'!AF171/1000</f>
        <v>0.60132554275250039</v>
      </c>
      <c r="AD176" s="57">
        <f>'Premissas de Custo'!$D171*'Premissas de Custo'!AG171/1000</f>
        <v>0.60132554275250039</v>
      </c>
      <c r="AE176" s="57">
        <f>'Premissas de Custo'!$D171*'Premissas de Custo'!AH171/1000</f>
        <v>0.60132554275250039</v>
      </c>
      <c r="AF176" s="57">
        <f>'Premissas de Custo'!$D171*'Premissas de Custo'!AI171/1000</f>
        <v>0.60132554275250039</v>
      </c>
      <c r="AG176" s="57">
        <f>'Premissas de Custo'!$D171*'Premissas de Custo'!AJ171/1000</f>
        <v>0.60132554275250039</v>
      </c>
      <c r="AH176" s="57">
        <f>'Premissas de Custo'!$D171*'Premissas de Custo'!AK171/1000</f>
        <v>0.60132554275250039</v>
      </c>
      <c r="AI176" s="57">
        <f>'Premissas de Custo'!$D171*'Premissas de Custo'!AL171/1000</f>
        <v>0.60132554275250039</v>
      </c>
      <c r="AJ176" s="57">
        <f>'Premissas de Custo'!$D171*'Premissas de Custo'!AM171/1000</f>
        <v>0.60132554275250039</v>
      </c>
      <c r="AK176" s="57">
        <f>'Premissas de Custo'!$D171*'Premissas de Custo'!AN171/1000</f>
        <v>0.60132554275250039</v>
      </c>
      <c r="AL176" s="57">
        <f>'Premissas de Custo'!$D171*'Premissas de Custo'!AO171/1000</f>
        <v>0.60132554275250039</v>
      </c>
      <c r="AM176" s="57">
        <f>'Premissas de Custo'!$D171*'Premissas de Custo'!AP171/1000</f>
        <v>0.60132554275250039</v>
      </c>
      <c r="AN176" s="57">
        <f>'Premissas de Custo'!$D171*'Premissas de Custo'!AQ171/1000</f>
        <v>0.60132554275250039</v>
      </c>
      <c r="AO176" s="57">
        <f>'Premissas de Custo'!$D171*'Premissas de Custo'!AR171/1000</f>
        <v>0.60132554275250039</v>
      </c>
      <c r="AP176" s="57">
        <f>'Premissas de Custo'!$D171*'Premissas de Custo'!AS171/1000</f>
        <v>0.60132554275250039</v>
      </c>
      <c r="AQ176" s="57">
        <f>'Premissas de Custo'!$D171*'Premissas de Custo'!AT171/1000</f>
        <v>0.60132554275250039</v>
      </c>
      <c r="AR176" s="57">
        <f>'Premissas de Custo'!$D171*'Premissas de Custo'!AU171/1000</f>
        <v>0.60132554275250039</v>
      </c>
      <c r="AS176" s="57">
        <f>'Premissas de Custo'!$D171*'Premissas de Custo'!AV171/1000</f>
        <v>0.60132554275250039</v>
      </c>
      <c r="AT176" s="57">
        <f>'Premissas de Custo'!$D171*'Premissas de Custo'!AW171/1000</f>
        <v>0.60132554275250039</v>
      </c>
      <c r="AU176" s="57">
        <f>'Premissas de Custo'!$D171*'Premissas de Custo'!AX171/1000</f>
        <v>0.60132554275250039</v>
      </c>
      <c r="AV176" s="57">
        <f>'Premissas de Custo'!$D171*'Premissas de Custo'!AY171/1000</f>
        <v>0.60132554275250039</v>
      </c>
      <c r="AW176" s="57">
        <f>'Premissas de Custo'!$D171*'Premissas de Custo'!AZ171/1000</f>
        <v>0.60132554275250039</v>
      </c>
      <c r="AX176" s="57">
        <f>'Premissas de Custo'!$D171*'Premissas de Custo'!BA171/1000</f>
        <v>0.60132554275250039</v>
      </c>
      <c r="AY176" s="57">
        <f>'Premissas de Custo'!$D171*'Premissas de Custo'!BB171/1000</f>
        <v>0.60132554275250039</v>
      </c>
      <c r="AZ176" s="57">
        <f>'Premissas de Custo'!$D171*'Premissas de Custo'!BC171/1000</f>
        <v>0.60132554275250039</v>
      </c>
      <c r="BA176" s="57">
        <f>'Premissas de Custo'!$D171*'Premissas de Custo'!BD171/1000</f>
        <v>0.60132554275250039</v>
      </c>
      <c r="BB176" s="57">
        <f>'Premissas de Custo'!$D171*'Premissas de Custo'!BE171/1000</f>
        <v>0.60132554275250039</v>
      </c>
      <c r="BC176" s="57">
        <f>'Premissas de Custo'!$D171*'Premissas de Custo'!BF171/1000</f>
        <v>0.60132554275250039</v>
      </c>
      <c r="BD176" s="57">
        <f>'Premissas de Custo'!$D171*'Premissas de Custo'!BG171/1000</f>
        <v>0.60132554275250039</v>
      </c>
      <c r="BE176" s="57">
        <f>'Premissas de Custo'!$D171*'Premissas de Custo'!BH171/1000</f>
        <v>0.60132554275250039</v>
      </c>
      <c r="BF176" s="57">
        <f>'Premissas de Custo'!$D171*'Premissas de Custo'!BI171/1000</f>
        <v>0.60132554275250039</v>
      </c>
      <c r="BG176" s="57">
        <f>'Premissas de Custo'!$D171*'Premissas de Custo'!BJ171/1000</f>
        <v>0.60132554275250039</v>
      </c>
      <c r="BH176" s="57">
        <f>'Premissas de Custo'!$D171*'Premissas de Custo'!BK171/1000</f>
        <v>0.60132554275250039</v>
      </c>
      <c r="BI176" s="57">
        <f>'Premissas de Custo'!$D171*'Premissas de Custo'!BL171/1000</f>
        <v>0.60132554275250039</v>
      </c>
      <c r="BJ176" s="57">
        <f>'Premissas de Custo'!$D171*'Premissas de Custo'!BM171/1000</f>
        <v>0.60132554275250039</v>
      </c>
      <c r="BK176" s="57">
        <f>'Premissas de Custo'!$D171*'Premissas de Custo'!BN171/1000</f>
        <v>0.60132554275250039</v>
      </c>
      <c r="BL176" s="57">
        <f>'Premissas de Custo'!$D171*'Premissas de Custo'!BO171/1000</f>
        <v>0.60132554275250039</v>
      </c>
      <c r="BM176" s="57">
        <f>'Premissas de Custo'!$D171*'Premissas de Custo'!BP171/1000</f>
        <v>0.60132554275250039</v>
      </c>
      <c r="BN176" s="57">
        <f>'Premissas de Custo'!$D171*'Premissas de Custo'!BQ171/1000</f>
        <v>0.60132554275250039</v>
      </c>
      <c r="BO176" s="57">
        <f>'Premissas de Custo'!$D171*'Premissas de Custo'!BR171/1000</f>
        <v>0.60132554275250039</v>
      </c>
      <c r="BP176" s="57">
        <f>'Premissas de Custo'!$D171*'Premissas de Custo'!BS171/1000</f>
        <v>0.60132554275250039</v>
      </c>
      <c r="BQ176" s="319"/>
    </row>
    <row r="177" spans="1:69" ht="14.4" x14ac:dyDescent="0.3">
      <c r="A177" s="66"/>
      <c r="B177" s="82" t="s">
        <v>210</v>
      </c>
      <c r="C177" s="63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319"/>
    </row>
    <row r="178" spans="1:69" ht="14.4" x14ac:dyDescent="0.3">
      <c r="A178" s="66"/>
      <c r="B178" s="83" t="s">
        <v>143</v>
      </c>
      <c r="C178" s="63" t="s">
        <v>8</v>
      </c>
      <c r="D178" s="57"/>
      <c r="E178" s="57"/>
      <c r="F178" s="57"/>
      <c r="G178" s="57"/>
      <c r="H178" s="57"/>
      <c r="I178" s="57"/>
      <c r="J178" s="57"/>
      <c r="K178" s="57">
        <f>'Premissas de Custo'!$D173*'Premissas de Custo'!N173/1000</f>
        <v>0.54485490684657656</v>
      </c>
      <c r="L178" s="57">
        <f>'Premissas de Custo'!$D173*'Premissas de Custo'!O173/1000</f>
        <v>0.54485490684657656</v>
      </c>
      <c r="M178" s="57">
        <f>'Premissas de Custo'!$D173*'Premissas de Custo'!P173/1000</f>
        <v>0.54485490684657656</v>
      </c>
      <c r="N178" s="57">
        <f>'Premissas de Custo'!$D173*'Premissas de Custo'!Q173/1000</f>
        <v>0.54485490684657656</v>
      </c>
      <c r="O178" s="57">
        <f>'Premissas de Custo'!$D173*'Premissas de Custo'!R173/1000</f>
        <v>0.54485490684657656</v>
      </c>
      <c r="P178" s="57">
        <f>'Premissas de Custo'!$D173*'Premissas de Custo'!S173/1000</f>
        <v>0.54485490684657656</v>
      </c>
      <c r="Q178" s="57">
        <f>'Premissas de Custo'!$D173*'Premissas de Custo'!T173/1000</f>
        <v>0.54485490684657656</v>
      </c>
      <c r="R178" s="57">
        <f>'Premissas de Custo'!$D173*'Premissas de Custo'!U173/1000</f>
        <v>0.54485490684657656</v>
      </c>
      <c r="S178" s="57">
        <f>'Premissas de Custo'!$D173*'Premissas de Custo'!V173/1000</f>
        <v>0.54485490684657656</v>
      </c>
      <c r="T178" s="57">
        <f>'Premissas de Custo'!$D173*'Premissas de Custo'!W173/1000</f>
        <v>0.54485490684657656</v>
      </c>
      <c r="U178" s="57">
        <f>'Premissas de Custo'!$D173*'Premissas de Custo'!X173/1000</f>
        <v>0.54485490684657656</v>
      </c>
      <c r="V178" s="57">
        <f>'Premissas de Custo'!$D173*'Premissas de Custo'!Y173/1000</f>
        <v>0.54485490684657656</v>
      </c>
      <c r="W178" s="57">
        <f>'Premissas de Custo'!$D173*'Premissas de Custo'!Z173/1000</f>
        <v>0.54485490684657656</v>
      </c>
      <c r="X178" s="57">
        <f>'Premissas de Custo'!$D173*'Premissas de Custo'!AA173/1000</f>
        <v>0.54485490684657656</v>
      </c>
      <c r="Y178" s="57">
        <f>'Premissas de Custo'!$D173*'Premissas de Custo'!AB173/1000</f>
        <v>0.54485490684657656</v>
      </c>
      <c r="Z178" s="57">
        <f>'Premissas de Custo'!$D173*'Premissas de Custo'!AC173/1000</f>
        <v>0.54485490684657656</v>
      </c>
      <c r="AA178" s="57">
        <f>'Premissas de Custo'!$D173*'Premissas de Custo'!AD173/1000</f>
        <v>0.54485490684657656</v>
      </c>
      <c r="AB178" s="57">
        <f>'Premissas de Custo'!$D173*'Premissas de Custo'!AE173/1000</f>
        <v>0.54485490684657656</v>
      </c>
      <c r="AC178" s="57">
        <f>'Premissas de Custo'!$D173*'Premissas de Custo'!AF173/1000</f>
        <v>0.54485490684657656</v>
      </c>
      <c r="AD178" s="57">
        <f>'Premissas de Custo'!$D173*'Premissas de Custo'!AG173/1000</f>
        <v>0.54485490684657656</v>
      </c>
      <c r="AE178" s="57">
        <f>'Premissas de Custo'!$D173*'Premissas de Custo'!AH173/1000</f>
        <v>0.54485490684657656</v>
      </c>
      <c r="AF178" s="57">
        <f>'Premissas de Custo'!$D173*'Premissas de Custo'!AI173/1000</f>
        <v>0.54485490684657656</v>
      </c>
      <c r="AG178" s="57">
        <f>'Premissas de Custo'!$D173*'Premissas de Custo'!AJ173/1000</f>
        <v>0.54485490684657656</v>
      </c>
      <c r="AH178" s="57">
        <f>'Premissas de Custo'!$D173*'Premissas de Custo'!AK173/1000</f>
        <v>0.54485490684657656</v>
      </c>
      <c r="AI178" s="57">
        <f>'Premissas de Custo'!$D173*'Premissas de Custo'!AL173/1000</f>
        <v>0.54485490684657656</v>
      </c>
      <c r="AJ178" s="57">
        <f>'Premissas de Custo'!$D173*'Premissas de Custo'!AM173/1000</f>
        <v>0.54485490684657656</v>
      </c>
      <c r="AK178" s="57">
        <f>'Premissas de Custo'!$D173*'Premissas de Custo'!AN173/1000</f>
        <v>0.54485490684657656</v>
      </c>
      <c r="AL178" s="57">
        <f>'Premissas de Custo'!$D173*'Premissas de Custo'!AO173/1000</f>
        <v>0.54485490684657656</v>
      </c>
      <c r="AM178" s="57">
        <f>'Premissas de Custo'!$D173*'Premissas de Custo'!AP173/1000</f>
        <v>0.54485490684657656</v>
      </c>
      <c r="AN178" s="57">
        <f>'Premissas de Custo'!$D173*'Premissas de Custo'!AQ173/1000</f>
        <v>0.54485490684657656</v>
      </c>
      <c r="AO178" s="57">
        <f>'Premissas de Custo'!$D173*'Premissas de Custo'!AR173/1000</f>
        <v>0.54485490684657656</v>
      </c>
      <c r="AP178" s="57">
        <f>'Premissas de Custo'!$D173*'Premissas de Custo'!AS173/1000</f>
        <v>0.54485490684657656</v>
      </c>
      <c r="AQ178" s="57">
        <f>'Premissas de Custo'!$D173*'Premissas de Custo'!AT173/1000</f>
        <v>0.54485490684657656</v>
      </c>
      <c r="AR178" s="57">
        <f>'Premissas de Custo'!$D173*'Premissas de Custo'!AU173/1000</f>
        <v>0.54485490684657656</v>
      </c>
      <c r="AS178" s="57">
        <f>'Premissas de Custo'!$D173*'Premissas de Custo'!AV173/1000</f>
        <v>0.54485490684657656</v>
      </c>
      <c r="AT178" s="57">
        <f>'Premissas de Custo'!$D173*'Premissas de Custo'!AW173/1000</f>
        <v>0.54485490684657656</v>
      </c>
      <c r="AU178" s="57">
        <f>'Premissas de Custo'!$D173*'Premissas de Custo'!AX173/1000</f>
        <v>0.54485490684657656</v>
      </c>
      <c r="AV178" s="57">
        <f>'Premissas de Custo'!$D173*'Premissas de Custo'!AY173/1000</f>
        <v>0.54485490684657656</v>
      </c>
      <c r="AW178" s="57">
        <f>'Premissas de Custo'!$D173*'Premissas de Custo'!AZ173/1000</f>
        <v>0.54485490684657656</v>
      </c>
      <c r="AX178" s="57">
        <f>'Premissas de Custo'!$D173*'Premissas de Custo'!BA173/1000</f>
        <v>0.54485490684657656</v>
      </c>
      <c r="AY178" s="57">
        <f>'Premissas de Custo'!$D173*'Premissas de Custo'!BB173/1000</f>
        <v>0.54485490684657656</v>
      </c>
      <c r="AZ178" s="57">
        <f>'Premissas de Custo'!$D173*'Premissas de Custo'!BC173/1000</f>
        <v>0.54485490684657656</v>
      </c>
      <c r="BA178" s="57">
        <f>'Premissas de Custo'!$D173*'Premissas de Custo'!BD173/1000</f>
        <v>0.54485490684657656</v>
      </c>
      <c r="BB178" s="57">
        <f>'Premissas de Custo'!$D173*'Premissas de Custo'!BE173/1000</f>
        <v>0.54485490684657656</v>
      </c>
      <c r="BC178" s="57">
        <f>'Premissas de Custo'!$D173*'Premissas de Custo'!BF173/1000</f>
        <v>0.54485490684657656</v>
      </c>
      <c r="BD178" s="57">
        <f>'Premissas de Custo'!$D173*'Premissas de Custo'!BG173/1000</f>
        <v>0.54485490684657656</v>
      </c>
      <c r="BE178" s="57">
        <f>'Premissas de Custo'!$D173*'Premissas de Custo'!BH173/1000</f>
        <v>0.54485490684657656</v>
      </c>
      <c r="BF178" s="57">
        <f>'Premissas de Custo'!$D173*'Premissas de Custo'!BI173/1000</f>
        <v>0.54485490684657656</v>
      </c>
      <c r="BG178" s="57">
        <f>'Premissas de Custo'!$D173*'Premissas de Custo'!BJ173/1000</f>
        <v>0.54485490684657656</v>
      </c>
      <c r="BH178" s="57">
        <f>'Premissas de Custo'!$D173*'Premissas de Custo'!BK173/1000</f>
        <v>0.54485490684657656</v>
      </c>
      <c r="BI178" s="57">
        <f>'Premissas de Custo'!$D173*'Premissas de Custo'!BL173/1000</f>
        <v>0.54485490684657656</v>
      </c>
      <c r="BJ178" s="57">
        <f>'Premissas de Custo'!$D173*'Premissas de Custo'!BM173/1000</f>
        <v>0.54485490684657656</v>
      </c>
      <c r="BK178" s="57">
        <f>'Premissas de Custo'!$D173*'Premissas de Custo'!BN173/1000</f>
        <v>0.54485490684657656</v>
      </c>
      <c r="BL178" s="57">
        <f>'Premissas de Custo'!$D173*'Premissas de Custo'!BO173/1000</f>
        <v>0.54485490684657656</v>
      </c>
      <c r="BM178" s="57">
        <f>'Premissas de Custo'!$D173*'Premissas de Custo'!BP173/1000</f>
        <v>0.54485490684657656</v>
      </c>
      <c r="BN178" s="57">
        <f>'Premissas de Custo'!$D173*'Premissas de Custo'!BQ173/1000</f>
        <v>0.54485490684657656</v>
      </c>
      <c r="BO178" s="57">
        <f>'Premissas de Custo'!$D173*'Premissas de Custo'!BR173/1000</f>
        <v>0.54485490684657656</v>
      </c>
      <c r="BP178" s="57">
        <f>'Premissas de Custo'!$D173*'Premissas de Custo'!BS173/1000</f>
        <v>0.54485490684657656</v>
      </c>
      <c r="BQ178" s="319"/>
    </row>
    <row r="179" spans="1:69" ht="14.4" x14ac:dyDescent="0.3">
      <c r="A179" s="66"/>
      <c r="B179" s="83" t="s">
        <v>144</v>
      </c>
      <c r="C179" s="63" t="s">
        <v>8</v>
      </c>
      <c r="D179" s="57"/>
      <c r="E179" s="57"/>
      <c r="F179" s="57"/>
      <c r="G179" s="57"/>
      <c r="H179" s="57"/>
      <c r="I179" s="57"/>
      <c r="J179" s="57"/>
      <c r="K179" s="57">
        <f>'Premissas de Custo'!$D174*'Premissas de Custo'!N174/1000</f>
        <v>0.49339531713025675</v>
      </c>
      <c r="L179" s="57">
        <f>'Premissas de Custo'!$D174*'Premissas de Custo'!O174/1000</f>
        <v>0.49339531713025675</v>
      </c>
      <c r="M179" s="57">
        <f>'Premissas de Custo'!$D174*'Premissas de Custo'!P174/1000</f>
        <v>0.49339531713025675</v>
      </c>
      <c r="N179" s="57">
        <f>'Premissas de Custo'!$D174*'Premissas de Custo'!Q174/1000</f>
        <v>0.74009297569538512</v>
      </c>
      <c r="O179" s="57">
        <f>'Premissas de Custo'!$D174*'Premissas de Custo'!R174/1000</f>
        <v>0.74009297569538512</v>
      </c>
      <c r="P179" s="57">
        <f>'Premissas de Custo'!$D174*'Premissas de Custo'!S174/1000</f>
        <v>0.74009297569538512</v>
      </c>
      <c r="Q179" s="57">
        <f>'Premissas de Custo'!$D174*'Premissas de Custo'!T174/1000</f>
        <v>0.74009297569538512</v>
      </c>
      <c r="R179" s="57">
        <f>'Premissas de Custo'!$D174*'Premissas de Custo'!U174/1000</f>
        <v>0.74009297569538512</v>
      </c>
      <c r="S179" s="57">
        <f>'Premissas de Custo'!$D174*'Premissas de Custo'!V174/1000</f>
        <v>0.74009297569538512</v>
      </c>
      <c r="T179" s="57">
        <f>'Premissas de Custo'!$D174*'Premissas de Custo'!W174/1000</f>
        <v>0.74009297569538512</v>
      </c>
      <c r="U179" s="57">
        <f>'Premissas de Custo'!$D174*'Premissas de Custo'!X174/1000</f>
        <v>0.74009297569538512</v>
      </c>
      <c r="V179" s="57">
        <f>'Premissas de Custo'!$D174*'Premissas de Custo'!Y174/1000</f>
        <v>0.74009297569538512</v>
      </c>
      <c r="W179" s="57">
        <f>'Premissas de Custo'!$D174*'Premissas de Custo'!Z174/1000</f>
        <v>0.74009297569538512</v>
      </c>
      <c r="X179" s="57">
        <f>'Premissas de Custo'!$D174*'Premissas de Custo'!AA174/1000</f>
        <v>0.74009297569538512</v>
      </c>
      <c r="Y179" s="57">
        <f>'Premissas de Custo'!$D174*'Premissas de Custo'!AB174/1000</f>
        <v>0.74009297569538512</v>
      </c>
      <c r="Z179" s="57">
        <f>'Premissas de Custo'!$D174*'Premissas de Custo'!AC174/1000</f>
        <v>0.74009297569538512</v>
      </c>
      <c r="AA179" s="57">
        <f>'Premissas de Custo'!$D174*'Premissas de Custo'!AD174/1000</f>
        <v>0.74009297569538512</v>
      </c>
      <c r="AB179" s="57">
        <f>'Premissas de Custo'!$D174*'Premissas de Custo'!AE174/1000</f>
        <v>0.74009297569538512</v>
      </c>
      <c r="AC179" s="57">
        <f>'Premissas de Custo'!$D174*'Premissas de Custo'!AF174/1000</f>
        <v>0.74009297569538512</v>
      </c>
      <c r="AD179" s="57">
        <f>'Premissas de Custo'!$D174*'Premissas de Custo'!AG174/1000</f>
        <v>0.74009297569538512</v>
      </c>
      <c r="AE179" s="57">
        <f>'Premissas de Custo'!$D174*'Premissas de Custo'!AH174/1000</f>
        <v>0.74009297569538512</v>
      </c>
      <c r="AF179" s="57">
        <f>'Premissas de Custo'!$D174*'Premissas de Custo'!AI174/1000</f>
        <v>0.74009297569538512</v>
      </c>
      <c r="AG179" s="57">
        <f>'Premissas de Custo'!$D174*'Premissas de Custo'!AJ174/1000</f>
        <v>0.74009297569538512</v>
      </c>
      <c r="AH179" s="57">
        <f>'Premissas de Custo'!$D174*'Premissas de Custo'!AK174/1000</f>
        <v>0.74009297569538512</v>
      </c>
      <c r="AI179" s="57">
        <f>'Premissas de Custo'!$D174*'Premissas de Custo'!AL174/1000</f>
        <v>0.74009297569538512</v>
      </c>
      <c r="AJ179" s="57">
        <f>'Premissas de Custo'!$D174*'Premissas de Custo'!AM174/1000</f>
        <v>0.74009297569538512</v>
      </c>
      <c r="AK179" s="57">
        <f>'Premissas de Custo'!$D174*'Premissas de Custo'!AN174/1000</f>
        <v>0.74009297569538512</v>
      </c>
      <c r="AL179" s="57">
        <f>'Premissas de Custo'!$D174*'Premissas de Custo'!AO174/1000</f>
        <v>0.74009297569538512</v>
      </c>
      <c r="AM179" s="57">
        <f>'Premissas de Custo'!$D174*'Premissas de Custo'!AP174/1000</f>
        <v>0.74009297569538512</v>
      </c>
      <c r="AN179" s="57">
        <f>'Premissas de Custo'!$D174*'Premissas de Custo'!AQ174/1000</f>
        <v>0.74009297569538512</v>
      </c>
      <c r="AO179" s="57">
        <f>'Premissas de Custo'!$D174*'Premissas de Custo'!AR174/1000</f>
        <v>0.74009297569538512</v>
      </c>
      <c r="AP179" s="57">
        <f>'Premissas de Custo'!$D174*'Premissas de Custo'!AS174/1000</f>
        <v>0.74009297569538512</v>
      </c>
      <c r="AQ179" s="57">
        <f>'Premissas de Custo'!$D174*'Premissas de Custo'!AT174/1000</f>
        <v>0.74009297569538512</v>
      </c>
      <c r="AR179" s="57">
        <f>'Premissas de Custo'!$D174*'Premissas de Custo'!AU174/1000</f>
        <v>0.74009297569538512</v>
      </c>
      <c r="AS179" s="57">
        <f>'Premissas de Custo'!$D174*'Premissas de Custo'!AV174/1000</f>
        <v>0.74009297569538512</v>
      </c>
      <c r="AT179" s="57">
        <f>'Premissas de Custo'!$D174*'Premissas de Custo'!AW174/1000</f>
        <v>0.74009297569538512</v>
      </c>
      <c r="AU179" s="57">
        <f>'Premissas de Custo'!$D174*'Premissas de Custo'!AX174/1000</f>
        <v>0.74009297569538512</v>
      </c>
      <c r="AV179" s="57">
        <f>'Premissas de Custo'!$D174*'Premissas de Custo'!AY174/1000</f>
        <v>0.74009297569538512</v>
      </c>
      <c r="AW179" s="57">
        <f>'Premissas de Custo'!$D174*'Premissas de Custo'!AZ174/1000</f>
        <v>0.74009297569538512</v>
      </c>
      <c r="AX179" s="57">
        <f>'Premissas de Custo'!$D174*'Premissas de Custo'!BA174/1000</f>
        <v>0.74009297569538512</v>
      </c>
      <c r="AY179" s="57">
        <f>'Premissas de Custo'!$D174*'Premissas de Custo'!BB174/1000</f>
        <v>0.74009297569538512</v>
      </c>
      <c r="AZ179" s="57">
        <f>'Premissas de Custo'!$D174*'Premissas de Custo'!BC174/1000</f>
        <v>0.74009297569538512</v>
      </c>
      <c r="BA179" s="57">
        <f>'Premissas de Custo'!$D174*'Premissas de Custo'!BD174/1000</f>
        <v>0.74009297569538512</v>
      </c>
      <c r="BB179" s="57">
        <f>'Premissas de Custo'!$D174*'Premissas de Custo'!BE174/1000</f>
        <v>0.74009297569538512</v>
      </c>
      <c r="BC179" s="57">
        <f>'Premissas de Custo'!$D174*'Premissas de Custo'!BF174/1000</f>
        <v>0.74009297569538512</v>
      </c>
      <c r="BD179" s="57">
        <f>'Premissas de Custo'!$D174*'Premissas de Custo'!BG174/1000</f>
        <v>0.74009297569538512</v>
      </c>
      <c r="BE179" s="57">
        <f>'Premissas de Custo'!$D174*'Premissas de Custo'!BH174/1000</f>
        <v>0.74009297569538512</v>
      </c>
      <c r="BF179" s="57">
        <f>'Premissas de Custo'!$D174*'Premissas de Custo'!BI174/1000</f>
        <v>0.74009297569538512</v>
      </c>
      <c r="BG179" s="57">
        <f>'Premissas de Custo'!$D174*'Premissas de Custo'!BJ174/1000</f>
        <v>0.74009297569538512</v>
      </c>
      <c r="BH179" s="57">
        <f>'Premissas de Custo'!$D174*'Premissas de Custo'!BK174/1000</f>
        <v>0.74009297569538512</v>
      </c>
      <c r="BI179" s="57">
        <f>'Premissas de Custo'!$D174*'Premissas de Custo'!BL174/1000</f>
        <v>0.74009297569538512</v>
      </c>
      <c r="BJ179" s="57">
        <f>'Premissas de Custo'!$D174*'Premissas de Custo'!BM174/1000</f>
        <v>0.74009297569538512</v>
      </c>
      <c r="BK179" s="57">
        <f>'Premissas de Custo'!$D174*'Premissas de Custo'!BN174/1000</f>
        <v>0.74009297569538512</v>
      </c>
      <c r="BL179" s="57">
        <f>'Premissas de Custo'!$D174*'Premissas de Custo'!BO174/1000</f>
        <v>0.74009297569538512</v>
      </c>
      <c r="BM179" s="57">
        <f>'Premissas de Custo'!$D174*'Premissas de Custo'!BP174/1000</f>
        <v>0.74009297569538512</v>
      </c>
      <c r="BN179" s="57">
        <f>'Premissas de Custo'!$D174*'Premissas de Custo'!BQ174/1000</f>
        <v>0.74009297569538512</v>
      </c>
      <c r="BO179" s="57">
        <f>'Premissas de Custo'!$D174*'Premissas de Custo'!BR174/1000</f>
        <v>0.74009297569538512</v>
      </c>
      <c r="BP179" s="57">
        <f>'Premissas de Custo'!$D174*'Premissas de Custo'!BS174/1000</f>
        <v>0.74009297569538512</v>
      </c>
      <c r="BQ179" s="319"/>
    </row>
    <row r="180" spans="1:69" ht="14.4" x14ac:dyDescent="0.3">
      <c r="A180" s="66"/>
      <c r="B180" s="82" t="s">
        <v>145</v>
      </c>
      <c r="C180" s="63"/>
      <c r="D180" s="84"/>
      <c r="E180" s="84"/>
      <c r="F180" s="84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319"/>
    </row>
    <row r="181" spans="1:69" ht="14.4" x14ac:dyDescent="0.3">
      <c r="A181" s="66"/>
      <c r="B181" s="83" t="s">
        <v>208</v>
      </c>
      <c r="C181" s="63" t="s">
        <v>8</v>
      </c>
      <c r="D181" s="57"/>
      <c r="E181" s="57"/>
      <c r="F181" s="57"/>
      <c r="G181" s="57"/>
      <c r="H181" s="57"/>
      <c r="I181" s="57"/>
      <c r="J181" s="57"/>
      <c r="K181" s="57">
        <f>'Premissas de Custo'!$D176*'Premissas de Custo'!N176/1000</f>
        <v>0.78905105757827265</v>
      </c>
      <c r="L181" s="57">
        <f>'Premissas de Custo'!$D176*'Premissas de Custo'!O176/1000</f>
        <v>0.78905105757827265</v>
      </c>
      <c r="M181" s="57">
        <f>'Premissas de Custo'!$D176*'Premissas de Custo'!P176/1000</f>
        <v>0.78905105757827265</v>
      </c>
      <c r="N181" s="57">
        <f>'Premissas de Custo'!$D176*'Premissas de Custo'!Q176/1000</f>
        <v>0.78905105757827265</v>
      </c>
      <c r="O181" s="57">
        <f>'Premissas de Custo'!$D176*'Premissas de Custo'!R176/1000</f>
        <v>0.78905105757827265</v>
      </c>
      <c r="P181" s="57">
        <f>'Premissas de Custo'!$D176*'Premissas de Custo'!S176/1000</f>
        <v>0.78905105757827265</v>
      </c>
      <c r="Q181" s="57">
        <f>'Premissas de Custo'!$D176*'Premissas de Custo'!T176/1000</f>
        <v>0.78905105757827265</v>
      </c>
      <c r="R181" s="57">
        <f>'Premissas de Custo'!$D176*'Premissas de Custo'!U176/1000</f>
        <v>0.78905105757827265</v>
      </c>
      <c r="S181" s="57">
        <f>'Premissas de Custo'!$D176*'Premissas de Custo'!V176/1000</f>
        <v>0.78905105757827265</v>
      </c>
      <c r="T181" s="57">
        <f>'Premissas de Custo'!$D176*'Premissas de Custo'!W176/1000</f>
        <v>0.78905105757827265</v>
      </c>
      <c r="U181" s="57">
        <f>'Premissas de Custo'!$D176*'Premissas de Custo'!X176/1000</f>
        <v>0.78905105757827265</v>
      </c>
      <c r="V181" s="57">
        <f>'Premissas de Custo'!$D176*'Premissas de Custo'!Y176/1000</f>
        <v>0.78905105757827265</v>
      </c>
      <c r="W181" s="57">
        <f>'Premissas de Custo'!$D176*'Premissas de Custo'!Z176/1000</f>
        <v>0.78905105757827265</v>
      </c>
      <c r="X181" s="57">
        <f>'Premissas de Custo'!$D176*'Premissas de Custo'!AA176/1000</f>
        <v>0.78905105757827265</v>
      </c>
      <c r="Y181" s="57">
        <f>'Premissas de Custo'!$D176*'Premissas de Custo'!AB176/1000</f>
        <v>0.78905105757827265</v>
      </c>
      <c r="Z181" s="57">
        <f>'Premissas de Custo'!$D176*'Premissas de Custo'!AC176/1000</f>
        <v>0.78905105757827265</v>
      </c>
      <c r="AA181" s="57">
        <f>'Premissas de Custo'!$D176*'Premissas de Custo'!AD176/1000</f>
        <v>0.78905105757827265</v>
      </c>
      <c r="AB181" s="57">
        <f>'Premissas de Custo'!$D176*'Premissas de Custo'!AE176/1000</f>
        <v>0.78905105757827265</v>
      </c>
      <c r="AC181" s="57">
        <f>'Premissas de Custo'!$D176*'Premissas de Custo'!AF176/1000</f>
        <v>0.78905105757827265</v>
      </c>
      <c r="AD181" s="57">
        <f>'Premissas de Custo'!$D176*'Premissas de Custo'!AG176/1000</f>
        <v>0.78905105757827265</v>
      </c>
      <c r="AE181" s="57">
        <f>'Premissas de Custo'!$D176*'Premissas de Custo'!AH176/1000</f>
        <v>0.78905105757827265</v>
      </c>
      <c r="AF181" s="57">
        <f>'Premissas de Custo'!$D176*'Premissas de Custo'!AI176/1000</f>
        <v>0.78905105757827265</v>
      </c>
      <c r="AG181" s="57">
        <f>'Premissas de Custo'!$D176*'Premissas de Custo'!AJ176/1000</f>
        <v>0.78905105757827265</v>
      </c>
      <c r="AH181" s="57">
        <f>'Premissas de Custo'!$D176*'Premissas de Custo'!AK176/1000</f>
        <v>0.78905105757827265</v>
      </c>
      <c r="AI181" s="57">
        <f>'Premissas de Custo'!$D176*'Premissas de Custo'!AL176/1000</f>
        <v>0.78905105757827265</v>
      </c>
      <c r="AJ181" s="57">
        <f>'Premissas de Custo'!$D176*'Premissas de Custo'!AM176/1000</f>
        <v>0.78905105757827265</v>
      </c>
      <c r="AK181" s="57">
        <f>'Premissas de Custo'!$D176*'Premissas de Custo'!AN176/1000</f>
        <v>0.78905105757827265</v>
      </c>
      <c r="AL181" s="57">
        <f>'Premissas de Custo'!$D176*'Premissas de Custo'!AO176/1000</f>
        <v>0.78905105757827265</v>
      </c>
      <c r="AM181" s="57">
        <f>'Premissas de Custo'!$D176*'Premissas de Custo'!AP176/1000</f>
        <v>0.78905105757827265</v>
      </c>
      <c r="AN181" s="57">
        <f>'Premissas de Custo'!$D176*'Premissas de Custo'!AQ176/1000</f>
        <v>0.78905105757827265</v>
      </c>
      <c r="AO181" s="57">
        <f>'Premissas de Custo'!$D176*'Premissas de Custo'!AR176/1000</f>
        <v>0.78905105757827265</v>
      </c>
      <c r="AP181" s="57">
        <f>'Premissas de Custo'!$D176*'Premissas de Custo'!AS176/1000</f>
        <v>0.78905105757827265</v>
      </c>
      <c r="AQ181" s="57">
        <f>'Premissas de Custo'!$D176*'Premissas de Custo'!AT176/1000</f>
        <v>0.78905105757827265</v>
      </c>
      <c r="AR181" s="57">
        <f>'Premissas de Custo'!$D176*'Premissas de Custo'!AU176/1000</f>
        <v>0.78905105757827265</v>
      </c>
      <c r="AS181" s="57">
        <f>'Premissas de Custo'!$D176*'Premissas de Custo'!AV176/1000</f>
        <v>0.78905105757827265</v>
      </c>
      <c r="AT181" s="57">
        <f>'Premissas de Custo'!$D176*'Premissas de Custo'!AW176/1000</f>
        <v>0.78905105757827265</v>
      </c>
      <c r="AU181" s="57">
        <f>'Premissas de Custo'!$D176*'Premissas de Custo'!AX176/1000</f>
        <v>0.78905105757827265</v>
      </c>
      <c r="AV181" s="57">
        <f>'Premissas de Custo'!$D176*'Premissas de Custo'!AY176/1000</f>
        <v>0.78905105757827265</v>
      </c>
      <c r="AW181" s="57">
        <f>'Premissas de Custo'!$D176*'Premissas de Custo'!AZ176/1000</f>
        <v>0.78905105757827265</v>
      </c>
      <c r="AX181" s="57">
        <f>'Premissas de Custo'!$D176*'Premissas de Custo'!BA176/1000</f>
        <v>0.78905105757827265</v>
      </c>
      <c r="AY181" s="57">
        <f>'Premissas de Custo'!$D176*'Premissas de Custo'!BB176/1000</f>
        <v>0.78905105757827265</v>
      </c>
      <c r="AZ181" s="57">
        <f>'Premissas de Custo'!$D176*'Premissas de Custo'!BC176/1000</f>
        <v>0.78905105757827265</v>
      </c>
      <c r="BA181" s="57">
        <f>'Premissas de Custo'!$D176*'Premissas de Custo'!BD176/1000</f>
        <v>0.78905105757827265</v>
      </c>
      <c r="BB181" s="57">
        <f>'Premissas de Custo'!$D176*'Premissas de Custo'!BE176/1000</f>
        <v>0.78905105757827265</v>
      </c>
      <c r="BC181" s="57">
        <f>'Premissas de Custo'!$D176*'Premissas de Custo'!BF176/1000</f>
        <v>0.78905105757827265</v>
      </c>
      <c r="BD181" s="57">
        <f>'Premissas de Custo'!$D176*'Premissas de Custo'!BG176/1000</f>
        <v>0.78905105757827265</v>
      </c>
      <c r="BE181" s="57">
        <f>'Premissas de Custo'!$D176*'Premissas de Custo'!BH176/1000</f>
        <v>0.78905105757827265</v>
      </c>
      <c r="BF181" s="57">
        <f>'Premissas de Custo'!$D176*'Premissas de Custo'!BI176/1000</f>
        <v>0.78905105757827265</v>
      </c>
      <c r="BG181" s="57">
        <f>'Premissas de Custo'!$D176*'Premissas de Custo'!BJ176/1000</f>
        <v>0.78905105757827265</v>
      </c>
      <c r="BH181" s="57">
        <f>'Premissas de Custo'!$D176*'Premissas de Custo'!BK176/1000</f>
        <v>0.78905105757827265</v>
      </c>
      <c r="BI181" s="57">
        <f>'Premissas de Custo'!$D176*'Premissas de Custo'!BL176/1000</f>
        <v>0.78905105757827265</v>
      </c>
      <c r="BJ181" s="57">
        <f>'Premissas de Custo'!$D176*'Premissas de Custo'!BM176/1000</f>
        <v>0.78905105757827265</v>
      </c>
      <c r="BK181" s="57">
        <f>'Premissas de Custo'!$D176*'Premissas de Custo'!BN176/1000</f>
        <v>0.78905105757827265</v>
      </c>
      <c r="BL181" s="57">
        <f>'Premissas de Custo'!$D176*'Premissas de Custo'!BO176/1000</f>
        <v>0.78905105757827265</v>
      </c>
      <c r="BM181" s="57">
        <f>'Premissas de Custo'!$D176*'Premissas de Custo'!BP176/1000</f>
        <v>0.78905105757827265</v>
      </c>
      <c r="BN181" s="57">
        <f>'Premissas de Custo'!$D176*'Premissas de Custo'!BQ176/1000</f>
        <v>0.78905105757827265</v>
      </c>
      <c r="BO181" s="57">
        <f>'Premissas de Custo'!$D176*'Premissas de Custo'!BR176/1000</f>
        <v>0.78905105757827265</v>
      </c>
      <c r="BP181" s="57">
        <f>'Premissas de Custo'!$D176*'Premissas de Custo'!BS176/1000</f>
        <v>0.78905105757827265</v>
      </c>
      <c r="BQ181" s="319"/>
    </row>
    <row r="182" spans="1:69" ht="14.4" x14ac:dyDescent="0.3">
      <c r="A182" s="66"/>
      <c r="B182" s="83" t="s">
        <v>209</v>
      </c>
      <c r="C182" s="63" t="s">
        <v>8</v>
      </c>
      <c r="D182" s="57"/>
      <c r="E182" s="57"/>
      <c r="F182" s="57"/>
      <c r="G182" s="57"/>
      <c r="H182" s="57"/>
      <c r="I182" s="57"/>
      <c r="J182" s="57"/>
      <c r="K182" s="57">
        <f>'Premissas de Custo'!$D177*'Premissas de Custo'!N177/1000</f>
        <v>0.78905105757827265</v>
      </c>
      <c r="L182" s="57">
        <f>'Premissas de Custo'!$D177*'Premissas de Custo'!O177/1000</f>
        <v>0.78905105757827265</v>
      </c>
      <c r="M182" s="57">
        <f>'Premissas de Custo'!$D177*'Premissas de Custo'!P177/1000</f>
        <v>0.78905105757827265</v>
      </c>
      <c r="N182" s="57">
        <f>'Premissas de Custo'!$D177*'Premissas de Custo'!Q177/1000</f>
        <v>0.78905105757827265</v>
      </c>
      <c r="O182" s="57">
        <f>'Premissas de Custo'!$D177*'Premissas de Custo'!R177/1000</f>
        <v>0.78905105757827265</v>
      </c>
      <c r="P182" s="57">
        <f>'Premissas de Custo'!$D177*'Premissas de Custo'!S177/1000</f>
        <v>0.78905105757827265</v>
      </c>
      <c r="Q182" s="57">
        <f>'Premissas de Custo'!$D177*'Premissas de Custo'!T177/1000</f>
        <v>0.78905105757827265</v>
      </c>
      <c r="R182" s="57">
        <f>'Premissas de Custo'!$D177*'Premissas de Custo'!U177/1000</f>
        <v>0.78905105757827265</v>
      </c>
      <c r="S182" s="57">
        <f>'Premissas de Custo'!$D177*'Premissas de Custo'!V177/1000</f>
        <v>0.78905105757827265</v>
      </c>
      <c r="T182" s="57">
        <f>'Premissas de Custo'!$D177*'Premissas de Custo'!W177/1000</f>
        <v>0.78905105757827265</v>
      </c>
      <c r="U182" s="57">
        <f>'Premissas de Custo'!$D177*'Premissas de Custo'!X177/1000</f>
        <v>0.78905105757827265</v>
      </c>
      <c r="V182" s="57">
        <f>'Premissas de Custo'!$D177*'Premissas de Custo'!Y177/1000</f>
        <v>0.78905105757827265</v>
      </c>
      <c r="W182" s="57">
        <f>'Premissas de Custo'!$D177*'Premissas de Custo'!Z177/1000</f>
        <v>0.78905105757827265</v>
      </c>
      <c r="X182" s="57">
        <f>'Premissas de Custo'!$D177*'Premissas de Custo'!AA177/1000</f>
        <v>0.78905105757827265</v>
      </c>
      <c r="Y182" s="57">
        <f>'Premissas de Custo'!$D177*'Premissas de Custo'!AB177/1000</f>
        <v>0.78905105757827265</v>
      </c>
      <c r="Z182" s="57">
        <f>'Premissas de Custo'!$D177*'Premissas de Custo'!AC177/1000</f>
        <v>0.78905105757827265</v>
      </c>
      <c r="AA182" s="57">
        <f>'Premissas de Custo'!$D177*'Premissas de Custo'!AD177/1000</f>
        <v>0.78905105757827265</v>
      </c>
      <c r="AB182" s="57">
        <f>'Premissas de Custo'!$D177*'Premissas de Custo'!AE177/1000</f>
        <v>0.78905105757827265</v>
      </c>
      <c r="AC182" s="57">
        <f>'Premissas de Custo'!$D177*'Premissas de Custo'!AF177/1000</f>
        <v>0.78905105757827265</v>
      </c>
      <c r="AD182" s="57">
        <f>'Premissas de Custo'!$D177*'Premissas de Custo'!AG177/1000</f>
        <v>0.78905105757827265</v>
      </c>
      <c r="AE182" s="57">
        <f>'Premissas de Custo'!$D177*'Premissas de Custo'!AH177/1000</f>
        <v>0.78905105757827265</v>
      </c>
      <c r="AF182" s="57">
        <f>'Premissas de Custo'!$D177*'Premissas de Custo'!AI177/1000</f>
        <v>0.78905105757827265</v>
      </c>
      <c r="AG182" s="57">
        <f>'Premissas de Custo'!$D177*'Premissas de Custo'!AJ177/1000</f>
        <v>0.78905105757827265</v>
      </c>
      <c r="AH182" s="57">
        <f>'Premissas de Custo'!$D177*'Premissas de Custo'!AK177/1000</f>
        <v>0.78905105757827265</v>
      </c>
      <c r="AI182" s="57">
        <f>'Premissas de Custo'!$D177*'Premissas de Custo'!AL177/1000</f>
        <v>0.78905105757827265</v>
      </c>
      <c r="AJ182" s="57">
        <f>'Premissas de Custo'!$D177*'Premissas de Custo'!AM177/1000</f>
        <v>0.78905105757827265</v>
      </c>
      <c r="AK182" s="57">
        <f>'Premissas de Custo'!$D177*'Premissas de Custo'!AN177/1000</f>
        <v>0.78905105757827265</v>
      </c>
      <c r="AL182" s="57">
        <f>'Premissas de Custo'!$D177*'Premissas de Custo'!AO177/1000</f>
        <v>0.78905105757827265</v>
      </c>
      <c r="AM182" s="57">
        <f>'Premissas de Custo'!$D177*'Premissas de Custo'!AP177/1000</f>
        <v>0.78905105757827265</v>
      </c>
      <c r="AN182" s="57">
        <f>'Premissas de Custo'!$D177*'Premissas de Custo'!AQ177/1000</f>
        <v>0.78905105757827265</v>
      </c>
      <c r="AO182" s="57">
        <f>'Premissas de Custo'!$D177*'Premissas de Custo'!AR177/1000</f>
        <v>0.78905105757827265</v>
      </c>
      <c r="AP182" s="57">
        <f>'Premissas de Custo'!$D177*'Premissas de Custo'!AS177/1000</f>
        <v>0.78905105757827265</v>
      </c>
      <c r="AQ182" s="57">
        <f>'Premissas de Custo'!$D177*'Premissas de Custo'!AT177/1000</f>
        <v>0.78905105757827265</v>
      </c>
      <c r="AR182" s="57">
        <f>'Premissas de Custo'!$D177*'Premissas de Custo'!AU177/1000</f>
        <v>0.78905105757827265</v>
      </c>
      <c r="AS182" s="57">
        <f>'Premissas de Custo'!$D177*'Premissas de Custo'!AV177/1000</f>
        <v>0.78905105757827265</v>
      </c>
      <c r="AT182" s="57">
        <f>'Premissas de Custo'!$D177*'Premissas de Custo'!AW177/1000</f>
        <v>0.78905105757827265</v>
      </c>
      <c r="AU182" s="57">
        <f>'Premissas de Custo'!$D177*'Premissas de Custo'!AX177/1000</f>
        <v>0.78905105757827265</v>
      </c>
      <c r="AV182" s="57">
        <f>'Premissas de Custo'!$D177*'Premissas de Custo'!AY177/1000</f>
        <v>0.78905105757827265</v>
      </c>
      <c r="AW182" s="57">
        <f>'Premissas de Custo'!$D177*'Premissas de Custo'!AZ177/1000</f>
        <v>0.78905105757827265</v>
      </c>
      <c r="AX182" s="57">
        <f>'Premissas de Custo'!$D177*'Premissas de Custo'!BA177/1000</f>
        <v>0.78905105757827265</v>
      </c>
      <c r="AY182" s="57">
        <f>'Premissas de Custo'!$D177*'Premissas de Custo'!BB177/1000</f>
        <v>0.78905105757827265</v>
      </c>
      <c r="AZ182" s="57">
        <f>'Premissas de Custo'!$D177*'Premissas de Custo'!BC177/1000</f>
        <v>0.78905105757827265</v>
      </c>
      <c r="BA182" s="57">
        <f>'Premissas de Custo'!$D177*'Premissas de Custo'!BD177/1000</f>
        <v>0.78905105757827265</v>
      </c>
      <c r="BB182" s="57">
        <f>'Premissas de Custo'!$D177*'Premissas de Custo'!BE177/1000</f>
        <v>0.78905105757827265</v>
      </c>
      <c r="BC182" s="57">
        <f>'Premissas de Custo'!$D177*'Premissas de Custo'!BF177/1000</f>
        <v>0.78905105757827265</v>
      </c>
      <c r="BD182" s="57">
        <f>'Premissas de Custo'!$D177*'Premissas de Custo'!BG177/1000</f>
        <v>0.78905105757827265</v>
      </c>
      <c r="BE182" s="57">
        <f>'Premissas de Custo'!$D177*'Premissas de Custo'!BH177/1000</f>
        <v>0.78905105757827265</v>
      </c>
      <c r="BF182" s="57">
        <f>'Premissas de Custo'!$D177*'Premissas de Custo'!BI177/1000</f>
        <v>0.78905105757827265</v>
      </c>
      <c r="BG182" s="57">
        <f>'Premissas de Custo'!$D177*'Premissas de Custo'!BJ177/1000</f>
        <v>0.78905105757827265</v>
      </c>
      <c r="BH182" s="57">
        <f>'Premissas de Custo'!$D177*'Premissas de Custo'!BK177/1000</f>
        <v>0.78905105757827265</v>
      </c>
      <c r="BI182" s="57">
        <f>'Premissas de Custo'!$D177*'Premissas de Custo'!BL177/1000</f>
        <v>0.78905105757827265</v>
      </c>
      <c r="BJ182" s="57">
        <f>'Premissas de Custo'!$D177*'Premissas de Custo'!BM177/1000</f>
        <v>0.78905105757827265</v>
      </c>
      <c r="BK182" s="57">
        <f>'Premissas de Custo'!$D177*'Premissas de Custo'!BN177/1000</f>
        <v>0.78905105757827265</v>
      </c>
      <c r="BL182" s="57">
        <f>'Premissas de Custo'!$D177*'Premissas de Custo'!BO177/1000</f>
        <v>0.78905105757827265</v>
      </c>
      <c r="BM182" s="57">
        <f>'Premissas de Custo'!$D177*'Premissas de Custo'!BP177/1000</f>
        <v>0.78905105757827265</v>
      </c>
      <c r="BN182" s="57">
        <f>'Premissas de Custo'!$D177*'Premissas de Custo'!BQ177/1000</f>
        <v>0.78905105757827265</v>
      </c>
      <c r="BO182" s="57">
        <f>'Premissas de Custo'!$D177*'Premissas de Custo'!BR177/1000</f>
        <v>0.78905105757827265</v>
      </c>
      <c r="BP182" s="57">
        <f>'Premissas de Custo'!$D177*'Premissas de Custo'!BS177/1000</f>
        <v>0.78905105757827265</v>
      </c>
      <c r="BQ182" s="319"/>
    </row>
    <row r="183" spans="1:69" ht="14.4" x14ac:dyDescent="0.3">
      <c r="A183" s="66"/>
      <c r="B183" s="83" t="s">
        <v>211</v>
      </c>
      <c r="C183" s="63" t="s">
        <v>8</v>
      </c>
      <c r="D183" s="57"/>
      <c r="E183" s="57"/>
      <c r="F183" s="57"/>
      <c r="G183" s="57"/>
      <c r="H183" s="57"/>
      <c r="I183" s="57"/>
      <c r="J183" s="57"/>
      <c r="K183" s="57">
        <f>'Premissas de Custo'!$D178*'Premissas de Custo'!N178/1000</f>
        <v>0.78905105757827265</v>
      </c>
      <c r="L183" s="57">
        <f>'Premissas de Custo'!$D178*'Premissas de Custo'!O178/1000</f>
        <v>0.78905105757827265</v>
      </c>
      <c r="M183" s="57">
        <f>'Premissas de Custo'!$D178*'Premissas de Custo'!P178/1000</f>
        <v>0.78905105757827265</v>
      </c>
      <c r="N183" s="57">
        <f>'Premissas de Custo'!$D178*'Premissas de Custo'!Q178/1000</f>
        <v>0.78905105757827265</v>
      </c>
      <c r="O183" s="57">
        <f>'Premissas de Custo'!$D178*'Premissas de Custo'!R178/1000</f>
        <v>0.78905105757827265</v>
      </c>
      <c r="P183" s="57">
        <f>'Premissas de Custo'!$D178*'Premissas de Custo'!S178/1000</f>
        <v>0.78905105757827265</v>
      </c>
      <c r="Q183" s="57">
        <f>'Premissas de Custo'!$D178*'Premissas de Custo'!T178/1000</f>
        <v>0.78905105757827265</v>
      </c>
      <c r="R183" s="57">
        <f>'Premissas de Custo'!$D178*'Premissas de Custo'!U178/1000</f>
        <v>0.78905105757827265</v>
      </c>
      <c r="S183" s="57">
        <f>'Premissas de Custo'!$D178*'Premissas de Custo'!V178/1000</f>
        <v>0.78905105757827265</v>
      </c>
      <c r="T183" s="57">
        <f>'Premissas de Custo'!$D178*'Premissas de Custo'!W178/1000</f>
        <v>0.78905105757827265</v>
      </c>
      <c r="U183" s="57">
        <f>'Premissas de Custo'!$D178*'Premissas de Custo'!X178/1000</f>
        <v>0.78905105757827265</v>
      </c>
      <c r="V183" s="57">
        <f>'Premissas de Custo'!$D178*'Premissas de Custo'!Y178/1000</f>
        <v>0.78905105757827265</v>
      </c>
      <c r="W183" s="57">
        <f>'Premissas de Custo'!$D178*'Premissas de Custo'!Z178/1000</f>
        <v>0.78905105757827265</v>
      </c>
      <c r="X183" s="57">
        <f>'Premissas de Custo'!$D178*'Premissas de Custo'!AA178/1000</f>
        <v>0.78905105757827265</v>
      </c>
      <c r="Y183" s="57">
        <f>'Premissas de Custo'!$D178*'Premissas de Custo'!AB178/1000</f>
        <v>0.78905105757827265</v>
      </c>
      <c r="Z183" s="57">
        <f>'Premissas de Custo'!$D178*'Premissas de Custo'!AC178/1000</f>
        <v>0.78905105757827265</v>
      </c>
      <c r="AA183" s="57">
        <f>'Premissas de Custo'!$D178*'Premissas de Custo'!AD178/1000</f>
        <v>0.78905105757827265</v>
      </c>
      <c r="AB183" s="57">
        <f>'Premissas de Custo'!$D178*'Premissas de Custo'!AE178/1000</f>
        <v>0.78905105757827265</v>
      </c>
      <c r="AC183" s="57">
        <f>'Premissas de Custo'!$D178*'Premissas de Custo'!AF178/1000</f>
        <v>0.78905105757827265</v>
      </c>
      <c r="AD183" s="57">
        <f>'Premissas de Custo'!$D178*'Premissas de Custo'!AG178/1000</f>
        <v>0.78905105757827265</v>
      </c>
      <c r="AE183" s="57">
        <f>'Premissas de Custo'!$D178*'Premissas de Custo'!AH178/1000</f>
        <v>0.78905105757827265</v>
      </c>
      <c r="AF183" s="57">
        <f>'Premissas de Custo'!$D178*'Premissas de Custo'!AI178/1000</f>
        <v>0.78905105757827265</v>
      </c>
      <c r="AG183" s="57">
        <f>'Premissas de Custo'!$D178*'Premissas de Custo'!AJ178/1000</f>
        <v>0.78905105757827265</v>
      </c>
      <c r="AH183" s="57">
        <f>'Premissas de Custo'!$D178*'Premissas de Custo'!AK178/1000</f>
        <v>0.78905105757827265</v>
      </c>
      <c r="AI183" s="57">
        <f>'Premissas de Custo'!$D178*'Premissas de Custo'!AL178/1000</f>
        <v>0.78905105757827265</v>
      </c>
      <c r="AJ183" s="57">
        <f>'Premissas de Custo'!$D178*'Premissas de Custo'!AM178/1000</f>
        <v>0.78905105757827265</v>
      </c>
      <c r="AK183" s="57">
        <f>'Premissas de Custo'!$D178*'Premissas de Custo'!AN178/1000</f>
        <v>0.78905105757827265</v>
      </c>
      <c r="AL183" s="57">
        <f>'Premissas de Custo'!$D178*'Premissas de Custo'!AO178/1000</f>
        <v>0.78905105757827265</v>
      </c>
      <c r="AM183" s="57">
        <f>'Premissas de Custo'!$D178*'Premissas de Custo'!AP178/1000</f>
        <v>0.78905105757827265</v>
      </c>
      <c r="AN183" s="57">
        <f>'Premissas de Custo'!$D178*'Premissas de Custo'!AQ178/1000</f>
        <v>0.78905105757827265</v>
      </c>
      <c r="AO183" s="57">
        <f>'Premissas de Custo'!$D178*'Premissas de Custo'!AR178/1000</f>
        <v>0.78905105757827265</v>
      </c>
      <c r="AP183" s="57">
        <f>'Premissas de Custo'!$D178*'Premissas de Custo'!AS178/1000</f>
        <v>0.78905105757827265</v>
      </c>
      <c r="AQ183" s="57">
        <f>'Premissas de Custo'!$D178*'Premissas de Custo'!AT178/1000</f>
        <v>0.78905105757827265</v>
      </c>
      <c r="AR183" s="57">
        <f>'Premissas de Custo'!$D178*'Premissas de Custo'!AU178/1000</f>
        <v>0.78905105757827265</v>
      </c>
      <c r="AS183" s="57">
        <f>'Premissas de Custo'!$D178*'Premissas de Custo'!AV178/1000</f>
        <v>0.78905105757827265</v>
      </c>
      <c r="AT183" s="57">
        <f>'Premissas de Custo'!$D178*'Premissas de Custo'!AW178/1000</f>
        <v>0.78905105757827265</v>
      </c>
      <c r="AU183" s="57">
        <f>'Premissas de Custo'!$D178*'Premissas de Custo'!AX178/1000</f>
        <v>0.78905105757827265</v>
      </c>
      <c r="AV183" s="57">
        <f>'Premissas de Custo'!$D178*'Premissas de Custo'!AY178/1000</f>
        <v>0.78905105757827265</v>
      </c>
      <c r="AW183" s="57">
        <f>'Premissas de Custo'!$D178*'Premissas de Custo'!AZ178/1000</f>
        <v>0.78905105757827265</v>
      </c>
      <c r="AX183" s="57">
        <f>'Premissas de Custo'!$D178*'Premissas de Custo'!BA178/1000</f>
        <v>0.78905105757827265</v>
      </c>
      <c r="AY183" s="57">
        <f>'Premissas de Custo'!$D178*'Premissas de Custo'!BB178/1000</f>
        <v>0.78905105757827265</v>
      </c>
      <c r="AZ183" s="57">
        <f>'Premissas de Custo'!$D178*'Premissas de Custo'!BC178/1000</f>
        <v>0.78905105757827265</v>
      </c>
      <c r="BA183" s="57">
        <f>'Premissas de Custo'!$D178*'Premissas de Custo'!BD178/1000</f>
        <v>0.78905105757827265</v>
      </c>
      <c r="BB183" s="57">
        <f>'Premissas de Custo'!$D178*'Premissas de Custo'!BE178/1000</f>
        <v>0.78905105757827265</v>
      </c>
      <c r="BC183" s="57">
        <f>'Premissas de Custo'!$D178*'Premissas de Custo'!BF178/1000</f>
        <v>0.78905105757827265</v>
      </c>
      <c r="BD183" s="57">
        <f>'Premissas de Custo'!$D178*'Premissas de Custo'!BG178/1000</f>
        <v>0.78905105757827265</v>
      </c>
      <c r="BE183" s="57">
        <f>'Premissas de Custo'!$D178*'Premissas de Custo'!BH178/1000</f>
        <v>0.78905105757827265</v>
      </c>
      <c r="BF183" s="57">
        <f>'Premissas de Custo'!$D178*'Premissas de Custo'!BI178/1000</f>
        <v>0.78905105757827265</v>
      </c>
      <c r="BG183" s="57">
        <f>'Premissas de Custo'!$D178*'Premissas de Custo'!BJ178/1000</f>
        <v>0.78905105757827265</v>
      </c>
      <c r="BH183" s="57">
        <f>'Premissas de Custo'!$D178*'Premissas de Custo'!BK178/1000</f>
        <v>0.78905105757827265</v>
      </c>
      <c r="BI183" s="57">
        <f>'Premissas de Custo'!$D178*'Premissas de Custo'!BL178/1000</f>
        <v>0.78905105757827265</v>
      </c>
      <c r="BJ183" s="57">
        <f>'Premissas de Custo'!$D178*'Premissas de Custo'!BM178/1000</f>
        <v>0.78905105757827265</v>
      </c>
      <c r="BK183" s="57">
        <f>'Premissas de Custo'!$D178*'Premissas de Custo'!BN178/1000</f>
        <v>0.78905105757827265</v>
      </c>
      <c r="BL183" s="57">
        <f>'Premissas de Custo'!$D178*'Premissas de Custo'!BO178/1000</f>
        <v>0.78905105757827265</v>
      </c>
      <c r="BM183" s="57">
        <f>'Premissas de Custo'!$D178*'Premissas de Custo'!BP178/1000</f>
        <v>0.78905105757827265</v>
      </c>
      <c r="BN183" s="57">
        <f>'Premissas de Custo'!$D178*'Premissas de Custo'!BQ178/1000</f>
        <v>0.78905105757827265</v>
      </c>
      <c r="BO183" s="57">
        <f>'Premissas de Custo'!$D178*'Premissas de Custo'!BR178/1000</f>
        <v>0.78905105757827265</v>
      </c>
      <c r="BP183" s="57">
        <f>'Premissas de Custo'!$D178*'Premissas de Custo'!BS178/1000</f>
        <v>0.78905105757827265</v>
      </c>
      <c r="BQ183" s="319"/>
    </row>
    <row r="184" spans="1:69" ht="14.4" x14ac:dyDescent="0.3">
      <c r="A184" s="66"/>
      <c r="B184" s="83" t="s">
        <v>30</v>
      </c>
      <c r="C184" s="63" t="s">
        <v>8</v>
      </c>
      <c r="D184" s="57"/>
      <c r="E184" s="57"/>
      <c r="F184" s="57"/>
      <c r="G184" s="57"/>
      <c r="H184" s="57"/>
      <c r="I184" s="57"/>
      <c r="J184" s="57"/>
      <c r="K184" s="57">
        <f>'Premissas de Custo'!$D179*'Premissas de Custo'!N179/1000</f>
        <v>1.3403739146349276</v>
      </c>
      <c r="L184" s="57">
        <f>'Premissas de Custo'!$D179*'Premissas de Custo'!O179/1000</f>
        <v>1.3403739146349276</v>
      </c>
      <c r="M184" s="57">
        <f>'Premissas de Custo'!$D179*'Premissas de Custo'!P179/1000</f>
        <v>1.3403739146349276</v>
      </c>
      <c r="N184" s="57">
        <f>'Premissas de Custo'!$D179*'Premissas de Custo'!Q179/1000</f>
        <v>1.3403739146349276</v>
      </c>
      <c r="O184" s="57">
        <f>'Premissas de Custo'!$D179*'Premissas de Custo'!R179/1000</f>
        <v>1.3403739146349276</v>
      </c>
      <c r="P184" s="57">
        <f>'Premissas de Custo'!$D179*'Premissas de Custo'!S179/1000</f>
        <v>1.3403739146349276</v>
      </c>
      <c r="Q184" s="57">
        <f>'Premissas de Custo'!$D179*'Premissas de Custo'!T179/1000</f>
        <v>1.3403739146349276</v>
      </c>
      <c r="R184" s="57">
        <f>'Premissas de Custo'!$D179*'Premissas de Custo'!U179/1000</f>
        <v>1.3403739146349276</v>
      </c>
      <c r="S184" s="57">
        <f>'Premissas de Custo'!$D179*'Premissas de Custo'!V179/1000</f>
        <v>1.3403739146349276</v>
      </c>
      <c r="T184" s="57">
        <f>'Premissas de Custo'!$D179*'Premissas de Custo'!W179/1000</f>
        <v>1.3403739146349276</v>
      </c>
      <c r="U184" s="57">
        <f>'Premissas de Custo'!$D179*'Premissas de Custo'!X179/1000</f>
        <v>1.3403739146349276</v>
      </c>
      <c r="V184" s="57">
        <f>'Premissas de Custo'!$D179*'Premissas de Custo'!Y179/1000</f>
        <v>1.3403739146349276</v>
      </c>
      <c r="W184" s="57">
        <f>'Premissas de Custo'!$D179*'Premissas de Custo'!Z179/1000</f>
        <v>1.3403739146349276</v>
      </c>
      <c r="X184" s="57">
        <f>'Premissas de Custo'!$D179*'Premissas de Custo'!AA179/1000</f>
        <v>1.3403739146349276</v>
      </c>
      <c r="Y184" s="57">
        <f>'Premissas de Custo'!$D179*'Premissas de Custo'!AB179/1000</f>
        <v>1.3403739146349276</v>
      </c>
      <c r="Z184" s="57">
        <f>'Premissas de Custo'!$D179*'Premissas de Custo'!AC179/1000</f>
        <v>1.3403739146349276</v>
      </c>
      <c r="AA184" s="57">
        <f>'Premissas de Custo'!$D179*'Premissas de Custo'!AD179/1000</f>
        <v>1.3403739146349276</v>
      </c>
      <c r="AB184" s="57">
        <f>'Premissas de Custo'!$D179*'Premissas de Custo'!AE179/1000</f>
        <v>1.3403739146349276</v>
      </c>
      <c r="AC184" s="57">
        <f>'Premissas de Custo'!$D179*'Premissas de Custo'!AF179/1000</f>
        <v>1.3403739146349276</v>
      </c>
      <c r="AD184" s="57">
        <f>'Premissas de Custo'!$D179*'Premissas de Custo'!AG179/1000</f>
        <v>1.3403739146349276</v>
      </c>
      <c r="AE184" s="57">
        <f>'Premissas de Custo'!$D179*'Premissas de Custo'!AH179/1000</f>
        <v>1.3403739146349276</v>
      </c>
      <c r="AF184" s="57">
        <f>'Premissas de Custo'!$D179*'Premissas de Custo'!AI179/1000</f>
        <v>1.3403739146349276</v>
      </c>
      <c r="AG184" s="57">
        <f>'Premissas de Custo'!$D179*'Premissas de Custo'!AJ179/1000</f>
        <v>1.3403739146349276</v>
      </c>
      <c r="AH184" s="57">
        <f>'Premissas de Custo'!$D179*'Premissas de Custo'!AK179/1000</f>
        <v>1.3403739146349276</v>
      </c>
      <c r="AI184" s="57">
        <f>'Premissas de Custo'!$D179*'Premissas de Custo'!AL179/1000</f>
        <v>1.3403739146349276</v>
      </c>
      <c r="AJ184" s="57">
        <f>'Premissas de Custo'!$D179*'Premissas de Custo'!AM179/1000</f>
        <v>1.3403739146349276</v>
      </c>
      <c r="AK184" s="57">
        <f>'Premissas de Custo'!$D179*'Premissas de Custo'!AN179/1000</f>
        <v>1.3403739146349276</v>
      </c>
      <c r="AL184" s="57">
        <f>'Premissas de Custo'!$D179*'Premissas de Custo'!AO179/1000</f>
        <v>1.3403739146349276</v>
      </c>
      <c r="AM184" s="57">
        <f>'Premissas de Custo'!$D179*'Premissas de Custo'!AP179/1000</f>
        <v>1.3403739146349276</v>
      </c>
      <c r="AN184" s="57">
        <f>'Premissas de Custo'!$D179*'Premissas de Custo'!AQ179/1000</f>
        <v>1.3403739146349276</v>
      </c>
      <c r="AO184" s="57">
        <f>'Premissas de Custo'!$D179*'Premissas de Custo'!AR179/1000</f>
        <v>1.3403739146349276</v>
      </c>
      <c r="AP184" s="57">
        <f>'Premissas de Custo'!$D179*'Premissas de Custo'!AS179/1000</f>
        <v>1.3403739146349276</v>
      </c>
      <c r="AQ184" s="57">
        <f>'Premissas de Custo'!$D179*'Premissas de Custo'!AT179/1000</f>
        <v>1.3403739146349276</v>
      </c>
      <c r="AR184" s="57">
        <f>'Premissas de Custo'!$D179*'Premissas de Custo'!AU179/1000</f>
        <v>1.3403739146349276</v>
      </c>
      <c r="AS184" s="57">
        <f>'Premissas de Custo'!$D179*'Premissas de Custo'!AV179/1000</f>
        <v>1.3403739146349276</v>
      </c>
      <c r="AT184" s="57">
        <f>'Premissas de Custo'!$D179*'Premissas de Custo'!AW179/1000</f>
        <v>1.3403739146349276</v>
      </c>
      <c r="AU184" s="57">
        <f>'Premissas de Custo'!$D179*'Premissas de Custo'!AX179/1000</f>
        <v>1.3403739146349276</v>
      </c>
      <c r="AV184" s="57">
        <f>'Premissas de Custo'!$D179*'Premissas de Custo'!AY179/1000</f>
        <v>1.3403739146349276</v>
      </c>
      <c r="AW184" s="57">
        <f>'Premissas de Custo'!$D179*'Premissas de Custo'!AZ179/1000</f>
        <v>1.3403739146349276</v>
      </c>
      <c r="AX184" s="57">
        <f>'Premissas de Custo'!$D179*'Premissas de Custo'!BA179/1000</f>
        <v>1.3403739146349276</v>
      </c>
      <c r="AY184" s="57">
        <f>'Premissas de Custo'!$D179*'Premissas de Custo'!BB179/1000</f>
        <v>1.3403739146349276</v>
      </c>
      <c r="AZ184" s="57">
        <f>'Premissas de Custo'!$D179*'Premissas de Custo'!BC179/1000</f>
        <v>1.3403739146349276</v>
      </c>
      <c r="BA184" s="57">
        <f>'Premissas de Custo'!$D179*'Premissas de Custo'!BD179/1000</f>
        <v>1.3403739146349276</v>
      </c>
      <c r="BB184" s="57">
        <f>'Premissas de Custo'!$D179*'Premissas de Custo'!BE179/1000</f>
        <v>1.3403739146349276</v>
      </c>
      <c r="BC184" s="57">
        <f>'Premissas de Custo'!$D179*'Premissas de Custo'!BF179/1000</f>
        <v>1.3403739146349276</v>
      </c>
      <c r="BD184" s="57">
        <f>'Premissas de Custo'!$D179*'Premissas de Custo'!BG179/1000</f>
        <v>1.3403739146349276</v>
      </c>
      <c r="BE184" s="57">
        <f>'Premissas de Custo'!$D179*'Premissas de Custo'!BH179/1000</f>
        <v>1.3403739146349276</v>
      </c>
      <c r="BF184" s="57">
        <f>'Premissas de Custo'!$D179*'Premissas de Custo'!BI179/1000</f>
        <v>1.3403739146349276</v>
      </c>
      <c r="BG184" s="57">
        <f>'Premissas de Custo'!$D179*'Premissas de Custo'!BJ179/1000</f>
        <v>1.3403739146349276</v>
      </c>
      <c r="BH184" s="57">
        <f>'Premissas de Custo'!$D179*'Premissas de Custo'!BK179/1000</f>
        <v>1.3403739146349276</v>
      </c>
      <c r="BI184" s="57">
        <f>'Premissas de Custo'!$D179*'Premissas de Custo'!BL179/1000</f>
        <v>1.3403739146349276</v>
      </c>
      <c r="BJ184" s="57">
        <f>'Premissas de Custo'!$D179*'Premissas de Custo'!BM179/1000</f>
        <v>1.3403739146349276</v>
      </c>
      <c r="BK184" s="57">
        <f>'Premissas de Custo'!$D179*'Premissas de Custo'!BN179/1000</f>
        <v>1.3403739146349276</v>
      </c>
      <c r="BL184" s="57">
        <f>'Premissas de Custo'!$D179*'Premissas de Custo'!BO179/1000</f>
        <v>1.3403739146349276</v>
      </c>
      <c r="BM184" s="57">
        <f>'Premissas de Custo'!$D179*'Premissas de Custo'!BP179/1000</f>
        <v>1.3403739146349276</v>
      </c>
      <c r="BN184" s="57">
        <f>'Premissas de Custo'!$D179*'Premissas de Custo'!BQ179/1000</f>
        <v>1.3403739146349276</v>
      </c>
      <c r="BO184" s="57">
        <f>'Premissas de Custo'!$D179*'Premissas de Custo'!BR179/1000</f>
        <v>1.3403739146349276</v>
      </c>
      <c r="BP184" s="57">
        <f>'Premissas de Custo'!$D179*'Premissas de Custo'!BS179/1000</f>
        <v>1.3403739146349276</v>
      </c>
      <c r="BQ184" s="319"/>
    </row>
    <row r="185" spans="1:69" ht="14.4" x14ac:dyDescent="0.3">
      <c r="A185" s="66"/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55"/>
      <c r="BL185" s="155"/>
      <c r="BM185" s="155"/>
      <c r="BN185" s="155"/>
      <c r="BO185" s="155"/>
    </row>
    <row r="186" spans="1:69" x14ac:dyDescent="0.25">
      <c r="A186" s="73"/>
      <c r="C186" s="73"/>
      <c r="D186" s="73"/>
      <c r="E186" s="73"/>
      <c r="F186" s="73"/>
      <c r="G186" s="73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56"/>
      <c r="BL186" s="156"/>
      <c r="BM186" s="156"/>
      <c r="BN186" s="156"/>
      <c r="BO186" s="156"/>
    </row>
    <row r="187" spans="1:69" x14ac:dyDescent="0.25">
      <c r="C187" s="566"/>
      <c r="D187" s="566"/>
      <c r="E187" s="566"/>
      <c r="F187" s="566"/>
      <c r="G187" s="566"/>
      <c r="H187" s="566"/>
      <c r="I187" s="566"/>
      <c r="J187" s="566"/>
    </row>
    <row r="188" spans="1:69" x14ac:dyDescent="0.25">
      <c r="C188" s="567"/>
      <c r="D188" s="567"/>
      <c r="E188" s="567"/>
      <c r="F188" s="567"/>
      <c r="G188" s="567"/>
      <c r="H188" s="567"/>
      <c r="I188" s="567"/>
      <c r="J188" s="567"/>
      <c r="K188" s="568"/>
      <c r="L188" s="568"/>
      <c r="M188" s="568"/>
      <c r="N188" s="568"/>
      <c r="O188" s="568"/>
      <c r="P188" s="568"/>
      <c r="Q188" s="568"/>
      <c r="R188" s="568"/>
      <c r="S188" s="568"/>
      <c r="T188" s="568"/>
      <c r="U188" s="568"/>
      <c r="V188" s="568"/>
      <c r="W188" s="568"/>
      <c r="X188" s="568"/>
      <c r="Y188" s="568"/>
      <c r="Z188" s="568"/>
      <c r="AA188" s="568"/>
      <c r="AB188" s="568"/>
      <c r="AC188" s="568"/>
      <c r="AD188" s="568"/>
      <c r="AE188" s="568"/>
      <c r="AF188" s="568"/>
      <c r="AG188" s="568"/>
      <c r="AH188" s="568"/>
      <c r="AI188" s="568"/>
      <c r="AJ188" s="568"/>
      <c r="AK188" s="568"/>
      <c r="AL188" s="568"/>
      <c r="AM188" s="568"/>
      <c r="AN188" s="568"/>
      <c r="AO188" s="568"/>
      <c r="AP188" s="568"/>
      <c r="AQ188" s="568"/>
      <c r="AR188" s="568"/>
      <c r="AS188" s="568"/>
      <c r="AT188" s="568"/>
      <c r="AU188" s="568"/>
      <c r="AV188" s="568"/>
      <c r="AW188" s="568"/>
      <c r="AX188" s="568"/>
      <c r="AY188" s="568"/>
      <c r="AZ188" s="568"/>
      <c r="BA188" s="568"/>
      <c r="BB188" s="568"/>
      <c r="BC188" s="568"/>
      <c r="BD188" s="568"/>
      <c r="BE188" s="568"/>
      <c r="BF188" s="568"/>
      <c r="BG188" s="568"/>
      <c r="BH188" s="568"/>
      <c r="BI188" s="568"/>
      <c r="BJ188" s="568"/>
      <c r="BK188" s="568"/>
      <c r="BL188" s="568"/>
      <c r="BM188" s="568"/>
      <c r="BN188" s="568"/>
      <c r="BO188" s="568"/>
      <c r="BP188" s="568"/>
    </row>
    <row r="190" spans="1:69" x14ac:dyDescent="0.25">
      <c r="J190" s="54"/>
    </row>
  </sheetData>
  <mergeCells count="14">
    <mergeCell ref="BP3:BP5"/>
    <mergeCell ref="A2:B7"/>
    <mergeCell ref="O2:P2"/>
    <mergeCell ref="C2:C5"/>
    <mergeCell ref="G2:J2"/>
    <mergeCell ref="H5:J5"/>
    <mergeCell ref="D2:E5"/>
    <mergeCell ref="W3:X3"/>
    <mergeCell ref="W2:X2"/>
    <mergeCell ref="L4:M4"/>
    <mergeCell ref="F3:J3"/>
    <mergeCell ref="H4:J4"/>
    <mergeCell ref="L2:M2"/>
    <mergeCell ref="K3:K4"/>
  </mergeCells>
  <phoneticPr fontId="59" type="noConversion"/>
  <pageMargins left="0.70866141732283472" right="0.31496062992125984" top="0.74803149606299213" bottom="0.74803149606299213" header="0.31496062992125984" footer="0.31496062992125984"/>
  <pageSetup paperSize="8" scale="19" fitToHeight="0" orientation="landscape" r:id="rId1"/>
  <ignoredErrors>
    <ignoredError sqref="K97:BP9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221d3a5-f2c2-4ba2-9b04-63ccb996e4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5167AD6D00F04D9BC5F14AED9AFE24" ma:contentTypeVersion="14" ma:contentTypeDescription="Crie um novo documento." ma:contentTypeScope="" ma:versionID="532f0c32651a62dcdd1a1e26e016ae18">
  <xsd:schema xmlns:xsd="http://www.w3.org/2001/XMLSchema" xmlns:xs="http://www.w3.org/2001/XMLSchema" xmlns:p="http://schemas.microsoft.com/office/2006/metadata/properties" xmlns:ns2="c29b3d91-0c9e-4805-8f55-3ae13d35d413" xmlns:ns3="6221d3a5-f2c2-4ba2-9b04-63ccb996e42c" targetNamespace="http://schemas.microsoft.com/office/2006/metadata/properties" ma:root="true" ma:fieldsID="a813cc37a90742c0997c560cb42ab809" ns2:_="" ns3:_="">
    <xsd:import namespace="c29b3d91-0c9e-4805-8f55-3ae13d35d413"/>
    <xsd:import namespace="6221d3a5-f2c2-4ba2-9b04-63ccb996e4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b3d91-0c9e-4805-8f55-3ae13d35d4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1d3a5-f2c2-4ba2-9b04-63ccb996e4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440C2B-DD2A-4715-9554-698B42747163}">
  <ds:schemaRefs>
    <ds:schemaRef ds:uri="http://schemas.microsoft.com/office/2006/documentManagement/types"/>
    <ds:schemaRef ds:uri="http://schemas.microsoft.com/office/infopath/2007/PartnerControls"/>
    <ds:schemaRef ds:uri="c29b3d91-0c9e-4805-8f55-3ae13d35d413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6221d3a5-f2c2-4ba2-9b04-63ccb996e42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66D2BD-D2BD-4814-9064-E2022D571C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9b3d91-0c9e-4805-8f55-3ae13d35d413"/>
    <ds:schemaRef ds:uri="6221d3a5-f2c2-4ba2-9b04-63ccb996e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5F097D-F280-4FC8-9EAF-6065FDCC8D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Capa</vt:lpstr>
      <vt:lpstr>Dados de Demanda</vt:lpstr>
      <vt:lpstr>Capex</vt:lpstr>
      <vt:lpstr>Material Rodante</vt:lpstr>
      <vt:lpstr>Combustível Resumo</vt:lpstr>
      <vt:lpstr>Lubrificantes Resumo</vt:lpstr>
      <vt:lpstr>Premissas de Custo</vt:lpstr>
      <vt:lpstr>Proj Custo</vt:lpstr>
      <vt:lpstr>Capex!Area_de_impressao</vt:lpstr>
      <vt:lpstr>'Combustível Resumo'!Area_de_impressao</vt:lpstr>
      <vt:lpstr>'Dados de Demanda'!Area_de_impressao</vt:lpstr>
      <vt:lpstr>'Lubrificantes Resumo'!Area_de_impressao</vt:lpstr>
      <vt:lpstr>'Material Rodante'!Area_de_impressao</vt:lpstr>
      <vt:lpstr>'Premissas de Custo'!Area_de_impressao</vt:lpstr>
      <vt:lpstr>'Proj Custo'!Area_de_impressao</vt:lpstr>
      <vt:lpstr>'Dados de Demanda'!Titulos_de_impressao</vt:lpstr>
      <vt:lpstr>'Premissas de Custo'!Titulos_de_impressao</vt:lpstr>
      <vt:lpstr>'Proj Custo'!Titulos_de_impressao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Consórcio TPF-SENER</dc:creator>
  <cp:lastModifiedBy>Katia Cavalcanti</cp:lastModifiedBy>
  <cp:lastPrinted>2021-08-04T12:58:47Z</cp:lastPrinted>
  <dcterms:created xsi:type="dcterms:W3CDTF">2012-12-21T19:35:27Z</dcterms:created>
  <dcterms:modified xsi:type="dcterms:W3CDTF">2022-02-25T15:28:44Z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0x010100565167AD6D00F04D9BC5F14AED9AFE24</vt:lpwstr>
  </property>
</Properties>
</file>